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8" windowWidth="15192" windowHeight="8448" firstSheet="4" activeTab="5"/>
  </bookViews>
  <sheets>
    <sheet name="1 melléklet" sheetId="8" r:id="rId1"/>
    <sheet name="2 melléklet" sheetId="7" r:id="rId2"/>
    <sheet name="3 melléklet" sheetId="6" r:id="rId3"/>
    <sheet name="4 melléklet" sheetId="5" r:id="rId4"/>
    <sheet name="5 melléklet" sheetId="2" r:id="rId5"/>
    <sheet name="6 melléklet" sheetId="3" r:id="rId6"/>
    <sheet name="7 melléklet" sheetId="4" r:id="rId7"/>
    <sheet name="8 melléklet" sheetId="10" r:id="rId8"/>
    <sheet name="9 melléklet" sheetId="1" r:id="rId9"/>
  </sheets>
  <definedNames>
    <definedName name="_xlnm.Print_Titles" localSheetId="2">'3 melléklet'!$4:$4</definedName>
    <definedName name="_xlnm.Print_Titles" localSheetId="3">'4 melléklet'!$3:$3</definedName>
  </definedNames>
  <calcPr calcId="124519" fullCalcOnLoad="1"/>
</workbook>
</file>

<file path=xl/calcChain.xml><?xml version="1.0" encoding="utf-8"?>
<calcChain xmlns="http://schemas.openxmlformats.org/spreadsheetml/2006/main">
  <c r="O71" i="5"/>
  <c r="D13" i="3"/>
  <c r="K15"/>
  <c r="J15"/>
  <c r="I15"/>
  <c r="H15"/>
  <c r="G15"/>
  <c r="F15"/>
  <c r="E15"/>
  <c r="D11"/>
  <c r="D9"/>
  <c r="O13" i="5"/>
  <c r="P36" i="10"/>
  <c r="P37"/>
  <c r="D46"/>
  <c r="E46"/>
  <c r="F46"/>
  <c r="G46"/>
  <c r="G47"/>
  <c r="H46"/>
  <c r="I46"/>
  <c r="J46"/>
  <c r="K46"/>
  <c r="L46"/>
  <c r="M46"/>
  <c r="N46"/>
  <c r="O46"/>
  <c r="C46"/>
  <c r="P44"/>
  <c r="P43"/>
  <c r="P40"/>
  <c r="P39"/>
  <c r="C27" i="2"/>
  <c r="C26"/>
  <c r="P6" i="10"/>
  <c r="P7"/>
  <c r="P8"/>
  <c r="P9"/>
  <c r="P10"/>
  <c r="P11"/>
  <c r="P12"/>
  <c r="P13"/>
  <c r="P14"/>
  <c r="P15"/>
  <c r="P16"/>
  <c r="P17"/>
  <c r="P18"/>
  <c r="P19"/>
  <c r="P20"/>
  <c r="P24"/>
  <c r="P25"/>
  <c r="P26"/>
  <c r="P27"/>
  <c r="P28"/>
  <c r="P29"/>
  <c r="P30"/>
  <c r="P31"/>
  <c r="P32"/>
  <c r="P33"/>
  <c r="P34"/>
  <c r="P35"/>
  <c r="P38"/>
  <c r="P41"/>
  <c r="P42"/>
  <c r="P45"/>
  <c r="E63" i="5"/>
  <c r="E47"/>
  <c r="E13"/>
  <c r="H30"/>
  <c r="B30"/>
  <c r="H28"/>
  <c r="H29"/>
  <c r="B28"/>
  <c r="B29"/>
  <c r="L26"/>
  <c r="I6"/>
  <c r="J6"/>
  <c r="K6"/>
  <c r="L6"/>
  <c r="M6"/>
  <c r="N6"/>
  <c r="O6"/>
  <c r="M13"/>
  <c r="M5"/>
  <c r="M72"/>
  <c r="L23"/>
  <c r="L22"/>
  <c r="L21"/>
  <c r="L20"/>
  <c r="B17"/>
  <c r="H51"/>
  <c r="B51"/>
  <c r="E62"/>
  <c r="H69"/>
  <c r="B69"/>
  <c r="H68"/>
  <c r="B68"/>
  <c r="H65"/>
  <c r="B65"/>
  <c r="H67"/>
  <c r="B67"/>
  <c r="L66"/>
  <c r="H66"/>
  <c r="N60" i="6"/>
  <c r="J59"/>
  <c r="N59"/>
  <c r="C31"/>
  <c r="D31"/>
  <c r="E31"/>
  <c r="F31"/>
  <c r="G31"/>
  <c r="H31"/>
  <c r="I31"/>
  <c r="J31"/>
  <c r="K31"/>
  <c r="L31"/>
  <c r="M31"/>
  <c r="N31"/>
  <c r="B31"/>
  <c r="B29"/>
  <c r="C61"/>
  <c r="D61"/>
  <c r="E61"/>
  <c r="F61"/>
  <c r="G61"/>
  <c r="H61"/>
  <c r="I61"/>
  <c r="J61"/>
  <c r="K61"/>
  <c r="L61"/>
  <c r="M61"/>
  <c r="N61"/>
  <c r="B61"/>
  <c r="B59"/>
  <c r="D6"/>
  <c r="E6"/>
  <c r="F6"/>
  <c r="G6"/>
  <c r="H6"/>
  <c r="I6"/>
  <c r="J6"/>
  <c r="K6"/>
  <c r="L6"/>
  <c r="M6"/>
  <c r="N6"/>
  <c r="C6"/>
  <c r="N17"/>
  <c r="B37"/>
  <c r="F55"/>
  <c r="B55"/>
  <c r="E50"/>
  <c r="E49"/>
  <c r="F52"/>
  <c r="F53"/>
  <c r="B53"/>
  <c r="F54"/>
  <c r="B54"/>
  <c r="F56"/>
  <c r="F51"/>
  <c r="F58"/>
  <c r="D67" i="7"/>
  <c r="D54"/>
  <c r="D24"/>
  <c r="D28"/>
  <c r="D46"/>
  <c r="D42"/>
  <c r="J14" i="1"/>
  <c r="I14"/>
  <c r="R35" i="10"/>
  <c r="R29"/>
  <c r="O21"/>
  <c r="D69" i="7"/>
  <c r="D59"/>
  <c r="E42"/>
  <c r="D31"/>
  <c r="K12" i="6"/>
  <c r="I45" i="5"/>
  <c r="J45"/>
  <c r="K45"/>
  <c r="K73"/>
  <c r="L45"/>
  <c r="L73"/>
  <c r="N45"/>
  <c r="J46"/>
  <c r="K46"/>
  <c r="N46"/>
  <c r="D53"/>
  <c r="D45"/>
  <c r="E53"/>
  <c r="E45"/>
  <c r="F53"/>
  <c r="F45"/>
  <c r="F43"/>
  <c r="G53"/>
  <c r="G46"/>
  <c r="C53"/>
  <c r="C45"/>
  <c r="C73"/>
  <c r="H54"/>
  <c r="B54"/>
  <c r="D39" i="6"/>
  <c r="E39"/>
  <c r="C39"/>
  <c r="B40"/>
  <c r="C21" i="2"/>
  <c r="C5"/>
  <c r="C23"/>
  <c r="E12" i="6"/>
  <c r="F23"/>
  <c r="N23"/>
  <c r="N20"/>
  <c r="F19"/>
  <c r="F13"/>
  <c r="I13"/>
  <c r="N13"/>
  <c r="F14"/>
  <c r="I14"/>
  <c r="N14"/>
  <c r="F15"/>
  <c r="I15"/>
  <c r="N15"/>
  <c r="F16"/>
  <c r="I16"/>
  <c r="N16"/>
  <c r="F18"/>
  <c r="I18"/>
  <c r="N18"/>
  <c r="I19"/>
  <c r="N19"/>
  <c r="F20"/>
  <c r="I20"/>
  <c r="F21"/>
  <c r="B21"/>
  <c r="I23"/>
  <c r="C12"/>
  <c r="C11"/>
  <c r="F9"/>
  <c r="F10"/>
  <c r="C8"/>
  <c r="F8"/>
  <c r="G12"/>
  <c r="G5"/>
  <c r="H12"/>
  <c r="J12"/>
  <c r="L12"/>
  <c r="M12"/>
  <c r="C26"/>
  <c r="C24"/>
  <c r="D26"/>
  <c r="D24"/>
  <c r="E26"/>
  <c r="E24"/>
  <c r="F27"/>
  <c r="F26"/>
  <c r="G26"/>
  <c r="G24"/>
  <c r="H26"/>
  <c r="H24"/>
  <c r="I26"/>
  <c r="I24"/>
  <c r="J26"/>
  <c r="J24"/>
  <c r="K26"/>
  <c r="K24"/>
  <c r="L26"/>
  <c r="L24"/>
  <c r="M26"/>
  <c r="M24"/>
  <c r="N27"/>
  <c r="N26"/>
  <c r="N24"/>
  <c r="C25"/>
  <c r="J25"/>
  <c r="B28"/>
  <c r="N44"/>
  <c r="C42"/>
  <c r="C41"/>
  <c r="D42"/>
  <c r="D41"/>
  <c r="E42"/>
  <c r="E41"/>
  <c r="F44"/>
  <c r="F42"/>
  <c r="F41"/>
  <c r="G42"/>
  <c r="G41"/>
  <c r="H42"/>
  <c r="H41"/>
  <c r="I42"/>
  <c r="I41"/>
  <c r="J42"/>
  <c r="J41"/>
  <c r="K42"/>
  <c r="K41"/>
  <c r="L42"/>
  <c r="L41"/>
  <c r="M42"/>
  <c r="M41"/>
  <c r="N42"/>
  <c r="N41"/>
  <c r="B43"/>
  <c r="C46"/>
  <c r="C45"/>
  <c r="D46"/>
  <c r="D45"/>
  <c r="E46"/>
  <c r="E45"/>
  <c r="F46"/>
  <c r="G46"/>
  <c r="G45"/>
  <c r="H46"/>
  <c r="H45"/>
  <c r="I46"/>
  <c r="I45"/>
  <c r="J46"/>
  <c r="J45"/>
  <c r="K46"/>
  <c r="K45"/>
  <c r="L46"/>
  <c r="L45"/>
  <c r="M46"/>
  <c r="M45"/>
  <c r="N48"/>
  <c r="N46"/>
  <c r="C33"/>
  <c r="C32"/>
  <c r="C50"/>
  <c r="C49"/>
  <c r="D33"/>
  <c r="D32"/>
  <c r="D50"/>
  <c r="D49"/>
  <c r="E33"/>
  <c r="B38"/>
  <c r="G50"/>
  <c r="G49"/>
  <c r="H50"/>
  <c r="H49"/>
  <c r="I50"/>
  <c r="I49"/>
  <c r="J33"/>
  <c r="J32"/>
  <c r="J50"/>
  <c r="J49"/>
  <c r="K33"/>
  <c r="K32"/>
  <c r="K50"/>
  <c r="K49"/>
  <c r="L33"/>
  <c r="L32"/>
  <c r="L50"/>
  <c r="L49"/>
  <c r="M33"/>
  <c r="M32"/>
  <c r="M50"/>
  <c r="M49"/>
  <c r="N34"/>
  <c r="N33"/>
  <c r="N32"/>
  <c r="G32"/>
  <c r="H32"/>
  <c r="I32"/>
  <c r="D12"/>
  <c r="B34"/>
  <c r="D47" i="5"/>
  <c r="D46"/>
  <c r="N13"/>
  <c r="N12"/>
  <c r="E8"/>
  <c r="H11"/>
  <c r="J73"/>
  <c r="N73"/>
  <c r="O73"/>
  <c r="C7"/>
  <c r="D7"/>
  <c r="E7"/>
  <c r="F7"/>
  <c r="G7"/>
  <c r="I7"/>
  <c r="J7"/>
  <c r="K7"/>
  <c r="N7"/>
  <c r="O7"/>
  <c r="D8"/>
  <c r="F8"/>
  <c r="G8"/>
  <c r="H10"/>
  <c r="I8"/>
  <c r="J8"/>
  <c r="K8"/>
  <c r="L10"/>
  <c r="N8"/>
  <c r="N5"/>
  <c r="N4"/>
  <c r="O8"/>
  <c r="C8"/>
  <c r="L11"/>
  <c r="L9"/>
  <c r="H9"/>
  <c r="H21"/>
  <c r="D35"/>
  <c r="D6"/>
  <c r="D73"/>
  <c r="E35"/>
  <c r="E12"/>
  <c r="F35"/>
  <c r="F6"/>
  <c r="F73"/>
  <c r="G35"/>
  <c r="G6"/>
  <c r="G73"/>
  <c r="C35"/>
  <c r="H37"/>
  <c r="B37"/>
  <c r="H36"/>
  <c r="B36"/>
  <c r="H16"/>
  <c r="H15"/>
  <c r="B15"/>
  <c r="H18"/>
  <c r="B18"/>
  <c r="H19"/>
  <c r="H20"/>
  <c r="H22"/>
  <c r="B22"/>
  <c r="H23"/>
  <c r="B23"/>
  <c r="H24"/>
  <c r="H25"/>
  <c r="H26"/>
  <c r="B26"/>
  <c r="H27"/>
  <c r="B27"/>
  <c r="H31"/>
  <c r="H32"/>
  <c r="B32"/>
  <c r="H33"/>
  <c r="B33"/>
  <c r="H34"/>
  <c r="D13"/>
  <c r="F13"/>
  <c r="G13"/>
  <c r="G5"/>
  <c r="G4"/>
  <c r="H14"/>
  <c r="B14"/>
  <c r="I13"/>
  <c r="I12"/>
  <c r="J13"/>
  <c r="J12"/>
  <c r="K13"/>
  <c r="K5"/>
  <c r="K4"/>
  <c r="C13"/>
  <c r="C41"/>
  <c r="C40"/>
  <c r="C39"/>
  <c r="D41"/>
  <c r="D40"/>
  <c r="D39"/>
  <c r="E41"/>
  <c r="E40"/>
  <c r="E39"/>
  <c r="E38"/>
  <c r="F41"/>
  <c r="F40"/>
  <c r="F39"/>
  <c r="G41"/>
  <c r="G40"/>
  <c r="G39"/>
  <c r="G38"/>
  <c r="I41"/>
  <c r="I40"/>
  <c r="I39"/>
  <c r="I38"/>
  <c r="J41"/>
  <c r="J40"/>
  <c r="J39"/>
  <c r="K41"/>
  <c r="K40"/>
  <c r="K39"/>
  <c r="N41"/>
  <c r="N40"/>
  <c r="N39"/>
  <c r="O41"/>
  <c r="O40"/>
  <c r="O39"/>
  <c r="L41"/>
  <c r="L40"/>
  <c r="L39"/>
  <c r="L38"/>
  <c r="H42"/>
  <c r="H41"/>
  <c r="H40"/>
  <c r="H39"/>
  <c r="H38"/>
  <c r="C63"/>
  <c r="C62"/>
  <c r="C59"/>
  <c r="C56"/>
  <c r="C47"/>
  <c r="D63"/>
  <c r="D59"/>
  <c r="D56"/>
  <c r="E59"/>
  <c r="E44"/>
  <c r="E56"/>
  <c r="E46"/>
  <c r="F63"/>
  <c r="F59"/>
  <c r="F56"/>
  <c r="G63"/>
  <c r="G59"/>
  <c r="G56"/>
  <c r="H60"/>
  <c r="H61"/>
  <c r="H57"/>
  <c r="H56"/>
  <c r="H44"/>
  <c r="I63"/>
  <c r="I59"/>
  <c r="I56"/>
  <c r="I47"/>
  <c r="I46"/>
  <c r="J63"/>
  <c r="J62"/>
  <c r="J59"/>
  <c r="J56"/>
  <c r="K63"/>
  <c r="K59"/>
  <c r="K56"/>
  <c r="L60"/>
  <c r="L61"/>
  <c r="L57"/>
  <c r="L56"/>
  <c r="L44"/>
  <c r="N63"/>
  <c r="N62"/>
  <c r="N59"/>
  <c r="O63"/>
  <c r="O62"/>
  <c r="O59"/>
  <c r="O56"/>
  <c r="O47"/>
  <c r="H48"/>
  <c r="H49"/>
  <c r="H50"/>
  <c r="H52"/>
  <c r="L48"/>
  <c r="L49"/>
  <c r="B49"/>
  <c r="L50"/>
  <c r="L52"/>
  <c r="O46"/>
  <c r="O55"/>
  <c r="D55"/>
  <c r="E55"/>
  <c r="F55"/>
  <c r="G55"/>
  <c r="I55"/>
  <c r="J55"/>
  <c r="K55"/>
  <c r="N55"/>
  <c r="C55"/>
  <c r="I58"/>
  <c r="J58"/>
  <c r="K58"/>
  <c r="N58"/>
  <c r="O58"/>
  <c r="D58"/>
  <c r="E58"/>
  <c r="F58"/>
  <c r="G58"/>
  <c r="C58"/>
  <c r="H64"/>
  <c r="L64"/>
  <c r="H70"/>
  <c r="B70"/>
  <c r="K62"/>
  <c r="E73" i="7"/>
  <c r="E23"/>
  <c r="E67"/>
  <c r="E72"/>
  <c r="E6"/>
  <c r="E20"/>
  <c r="E29"/>
  <c r="E9"/>
  <c r="E13"/>
  <c r="E31"/>
  <c r="E40"/>
  <c r="E54"/>
  <c r="E41"/>
  <c r="E46"/>
  <c r="E58"/>
  <c r="E24"/>
  <c r="P13" i="5"/>
  <c r="P5"/>
  <c r="E21" i="10"/>
  <c r="F21"/>
  <c r="F47"/>
  <c r="G21"/>
  <c r="H21"/>
  <c r="I21"/>
  <c r="J21"/>
  <c r="J47"/>
  <c r="K21"/>
  <c r="L21"/>
  <c r="L47"/>
  <c r="M21"/>
  <c r="M47"/>
  <c r="N21"/>
  <c r="N47"/>
  <c r="C21"/>
  <c r="D21"/>
  <c r="D47"/>
  <c r="P22"/>
  <c r="P23"/>
  <c r="M11" i="6"/>
  <c r="L11"/>
  <c r="K11"/>
  <c r="J11"/>
  <c r="H11"/>
  <c r="G11"/>
  <c r="E11"/>
  <c r="B10"/>
  <c r="B9"/>
  <c r="F7"/>
  <c r="E7"/>
  <c r="D7"/>
  <c r="C7"/>
  <c r="B7"/>
  <c r="D23" i="7"/>
  <c r="D72"/>
  <c r="D6"/>
  <c r="D9"/>
  <c r="D13"/>
  <c r="D41"/>
  <c r="D62"/>
  <c r="K10" i="4"/>
  <c r="C17" i="2"/>
  <c r="C16"/>
  <c r="C14" i="1"/>
  <c r="D14"/>
  <c r="E14"/>
  <c r="F14"/>
  <c r="G14"/>
  <c r="H14"/>
  <c r="K14"/>
  <c r="A19"/>
  <c r="B19"/>
  <c r="B20"/>
  <c r="C19"/>
  <c r="C20"/>
  <c r="D19"/>
  <c r="D20"/>
  <c r="L19"/>
  <c r="L20"/>
  <c r="A20"/>
  <c r="L5" i="6"/>
  <c r="J5"/>
  <c r="H5"/>
  <c r="M19" i="1"/>
  <c r="M5" i="6"/>
  <c r="K5"/>
  <c r="H35" i="5"/>
  <c r="H6"/>
  <c r="B10"/>
  <c r="L7"/>
  <c r="H7"/>
  <c r="O12"/>
  <c r="G62"/>
  <c r="B42"/>
  <c r="B41"/>
  <c r="B40"/>
  <c r="B39"/>
  <c r="B38"/>
  <c r="C12"/>
  <c r="B35" i="6"/>
  <c r="L30"/>
  <c r="L29"/>
  <c r="J30"/>
  <c r="J29"/>
  <c r="D30"/>
  <c r="D29"/>
  <c r="M25"/>
  <c r="K25"/>
  <c r="I25"/>
  <c r="G25"/>
  <c r="B13"/>
  <c r="N19" i="1"/>
  <c r="M20"/>
  <c r="N20"/>
  <c r="O19"/>
  <c r="P19"/>
  <c r="O20"/>
  <c r="Q19"/>
  <c r="P20"/>
  <c r="R19"/>
  <c r="Q20"/>
  <c r="S19"/>
  <c r="R20"/>
  <c r="S20"/>
  <c r="T19"/>
  <c r="T20"/>
  <c r="U19"/>
  <c r="U20"/>
  <c r="V19"/>
  <c r="V20"/>
  <c r="W19"/>
  <c r="X19"/>
  <c r="W20"/>
  <c r="Y19"/>
  <c r="X20"/>
  <c r="Z19"/>
  <c r="Y20"/>
  <c r="AA19"/>
  <c r="Z20"/>
  <c r="AB19"/>
  <c r="AA20"/>
  <c r="AC19"/>
  <c r="AB20"/>
  <c r="AC20"/>
  <c r="AD19"/>
  <c r="AE19"/>
  <c r="AD20"/>
  <c r="AF19"/>
  <c r="AE20"/>
  <c r="AF20"/>
  <c r="AG19"/>
  <c r="AH19"/>
  <c r="AG20"/>
  <c r="AH20"/>
  <c r="AI19"/>
  <c r="AI20"/>
  <c r="AJ19"/>
  <c r="AJ20"/>
  <c r="E47" i="10"/>
  <c r="O47"/>
  <c r="M30" i="6"/>
  <c r="M60"/>
  <c r="M59"/>
  <c r="F33"/>
  <c r="E30"/>
  <c r="E29"/>
  <c r="F50"/>
  <c r="B49"/>
  <c r="B50"/>
  <c r="F49"/>
  <c r="E25"/>
  <c r="I12"/>
  <c r="I5"/>
  <c r="L25"/>
  <c r="L60"/>
  <c r="L59"/>
  <c r="H25"/>
  <c r="B20"/>
  <c r="B18"/>
  <c r="B15"/>
  <c r="B44"/>
  <c r="B48"/>
  <c r="J60"/>
  <c r="M29"/>
  <c r="B23"/>
  <c r="B33"/>
  <c r="K30"/>
  <c r="K29"/>
  <c r="B42"/>
  <c r="B41"/>
  <c r="B27"/>
  <c r="B16"/>
  <c r="B14"/>
  <c r="B19"/>
  <c r="K60"/>
  <c r="K59"/>
  <c r="N12"/>
  <c r="N11"/>
  <c r="F12"/>
  <c r="F11"/>
  <c r="E32"/>
  <c r="F39"/>
  <c r="B39"/>
  <c r="D5"/>
  <c r="F25"/>
  <c r="B26"/>
  <c r="F24"/>
  <c r="N45"/>
  <c r="F45"/>
  <c r="B46"/>
  <c r="B45"/>
  <c r="B8"/>
  <c r="E5"/>
  <c r="E60"/>
  <c r="E59"/>
  <c r="D11"/>
  <c r="I30"/>
  <c r="I29"/>
  <c r="H30"/>
  <c r="G30"/>
  <c r="C30"/>
  <c r="C29"/>
  <c r="B47"/>
  <c r="D25"/>
  <c r="D60"/>
  <c r="D59"/>
  <c r="D73" i="7"/>
  <c r="E62"/>
  <c r="E70"/>
  <c r="D20"/>
  <c r="I11" i="6"/>
  <c r="F30"/>
  <c r="F29"/>
  <c r="N5"/>
  <c r="B6"/>
  <c r="B11"/>
  <c r="B12"/>
  <c r="B32"/>
  <c r="F32"/>
  <c r="G29"/>
  <c r="G60"/>
  <c r="G59"/>
  <c r="C60"/>
  <c r="C59"/>
  <c r="C5"/>
  <c r="B24"/>
  <c r="B25"/>
  <c r="H60"/>
  <c r="H59"/>
  <c r="H29"/>
  <c r="I60"/>
  <c r="I59"/>
  <c r="D29" i="7"/>
  <c r="E71"/>
  <c r="F5" i="6"/>
  <c r="B5"/>
  <c r="F60"/>
  <c r="F59"/>
  <c r="N49"/>
  <c r="N30"/>
  <c r="N29"/>
  <c r="B30"/>
  <c r="B60"/>
  <c r="B58"/>
  <c r="B52"/>
  <c r="B51"/>
  <c r="C47" i="10"/>
  <c r="C48"/>
  <c r="D71" i="7"/>
  <c r="D70"/>
  <c r="H47" i="10"/>
  <c r="I47"/>
  <c r="K47"/>
  <c r="P46"/>
  <c r="P21"/>
  <c r="D48"/>
  <c r="E48"/>
  <c r="F48"/>
  <c r="G48"/>
  <c r="F5" i="5"/>
  <c r="F4"/>
  <c r="I73"/>
  <c r="H59"/>
  <c r="B59"/>
  <c r="B44"/>
  <c r="K44"/>
  <c r="K43"/>
  <c r="O5"/>
  <c r="O4"/>
  <c r="J5"/>
  <c r="J4"/>
  <c r="B57"/>
  <c r="B56"/>
  <c r="H58"/>
  <c r="L59"/>
  <c r="J44"/>
  <c r="B60"/>
  <c r="D12"/>
  <c r="L8"/>
  <c r="B11"/>
  <c r="B66"/>
  <c r="M4"/>
  <c r="M71"/>
  <c r="C6"/>
  <c r="E6"/>
  <c r="E73"/>
  <c r="D5"/>
  <c r="D4"/>
  <c r="C5"/>
  <c r="I5"/>
  <c r="I4"/>
  <c r="E5"/>
  <c r="M12"/>
  <c r="H8"/>
  <c r="B20"/>
  <c r="L58"/>
  <c r="B61"/>
  <c r="B58"/>
  <c r="B35"/>
  <c r="K12"/>
  <c r="F12"/>
  <c r="B55"/>
  <c r="B64"/>
  <c r="N44"/>
  <c r="N43"/>
  <c r="G44"/>
  <c r="L13"/>
  <c r="H13"/>
  <c r="H12"/>
  <c r="B25"/>
  <c r="B34"/>
  <c r="B31"/>
  <c r="B24"/>
  <c r="B19"/>
  <c r="B16"/>
  <c r="B21"/>
  <c r="B9"/>
  <c r="B7"/>
  <c r="L63"/>
  <c r="L62"/>
  <c r="F44"/>
  <c r="D44"/>
  <c r="G12"/>
  <c r="G45"/>
  <c r="H63"/>
  <c r="L47"/>
  <c r="L46"/>
  <c r="I44"/>
  <c r="I43"/>
  <c r="I71"/>
  <c r="H53"/>
  <c r="H45"/>
  <c r="B52"/>
  <c r="B50"/>
  <c r="B48"/>
  <c r="H47"/>
  <c r="H46"/>
  <c r="I62"/>
  <c r="J43"/>
  <c r="F46"/>
  <c r="C46"/>
  <c r="F62"/>
  <c r="D62"/>
  <c r="L55"/>
  <c r="H55"/>
  <c r="O44"/>
  <c r="C44"/>
  <c r="C43"/>
  <c r="H48" i="10"/>
  <c r="I48"/>
  <c r="J48"/>
  <c r="K48"/>
  <c r="L48"/>
  <c r="M48"/>
  <c r="N48"/>
  <c r="P47"/>
  <c r="E4" i="5"/>
  <c r="D43"/>
  <c r="B8"/>
  <c r="C4"/>
  <c r="L12"/>
  <c r="L5"/>
  <c r="L4"/>
  <c r="H5"/>
  <c r="H4"/>
  <c r="H62"/>
  <c r="B63"/>
  <c r="B62"/>
  <c r="B47"/>
  <c r="O43"/>
  <c r="D15" i="3"/>
  <c r="L72" i="5"/>
  <c r="L43"/>
  <c r="L71"/>
  <c r="B6"/>
  <c r="H73"/>
  <c r="H43"/>
  <c r="H71"/>
  <c r="H72"/>
  <c r="O38"/>
  <c r="O72"/>
  <c r="K72"/>
  <c r="K38"/>
  <c r="K71"/>
  <c r="J38"/>
  <c r="J72"/>
  <c r="F38"/>
  <c r="F72"/>
  <c r="D38"/>
  <c r="D71"/>
  <c r="D72"/>
  <c r="C71"/>
  <c r="J71"/>
  <c r="G72"/>
  <c r="B13"/>
  <c r="B12"/>
  <c r="F71"/>
  <c r="E72"/>
  <c r="E43"/>
  <c r="E71"/>
  <c r="N38"/>
  <c r="N72"/>
  <c r="C38"/>
  <c r="C72"/>
  <c r="N71"/>
  <c r="B5"/>
  <c r="B4"/>
  <c r="B53"/>
  <c r="B45"/>
  <c r="B43"/>
  <c r="B71"/>
  <c r="I72"/>
  <c r="G43"/>
  <c r="G71"/>
  <c r="B72"/>
  <c r="B46"/>
  <c r="B73"/>
</calcChain>
</file>

<file path=xl/sharedStrings.xml><?xml version="1.0" encoding="utf-8"?>
<sst xmlns="http://schemas.openxmlformats.org/spreadsheetml/2006/main" count="474" uniqueCount="384">
  <si>
    <t>Saját bevételek</t>
  </si>
  <si>
    <t>Bevételi jogcím</t>
  </si>
  <si>
    <t>helyi adó</t>
  </si>
  <si>
    <t xml:space="preserve">Kartal Nagyközségi Önkormányzat saját bevételeinek bemutatása a Stabilitási törvény 45.§(1)a) pontja alapján a 353/2011.(XII.30.) Korm. rendelet 2.§.(1)bek.  rendelkezési alapján az adósságot keletkeztető kötelezettségek futamidejéig </t>
  </si>
  <si>
    <t>osztalék, a koncessziós díj és a hozambevétel</t>
  </si>
  <si>
    <t>bírság-, pótlék- és díjbevétel</t>
  </si>
  <si>
    <t>tárgyi eszköz stb. értékesítés</t>
  </si>
  <si>
    <t>kezességvállalással kap. megtérülés</t>
  </si>
  <si>
    <t>önkormányzati vagyon bevétel</t>
  </si>
  <si>
    <t>9. számú melléklet</t>
  </si>
  <si>
    <t>Eredeti előirányzat</t>
  </si>
  <si>
    <t>ÓVODA</t>
  </si>
  <si>
    <t>BÖLCSŐDE</t>
  </si>
  <si>
    <t>I. ÖNKORMÁNYZAT FELHALMOZÁSI KIADÁSAI ADATAI</t>
  </si>
  <si>
    <t>II. KÖLTSÉGVETÉSI SZERVEK FELHALMOZÁSI KIADÁSI ADATAI</t>
  </si>
  <si>
    <t>- EBBŐL BERUHÁZÁSI KIADÁS</t>
  </si>
  <si>
    <t>ÖSSZES FELHALMOZÁSI KIADÁS I.+II.</t>
  </si>
  <si>
    <t>- * EBBŐL FELÚJÍTÁSI KIADÁS</t>
  </si>
  <si>
    <t>- ** EBBŐL FELHALMOZÁSI CÉLÚ PÉNZESZKÖZ ÁTADÁS</t>
  </si>
  <si>
    <t>5. számú melléklet</t>
  </si>
  <si>
    <t>Cím:</t>
  </si>
  <si>
    <t>Tervezett célok</t>
  </si>
  <si>
    <t>III/2</t>
  </si>
  <si>
    <t>III/8</t>
  </si>
  <si>
    <t>I/7</t>
  </si>
  <si>
    <t>I/6</t>
  </si>
  <si>
    <t>Kartal Önkormányzat több éves kihatással járó feladatainak előirányzatai éves bontásban</t>
  </si>
  <si>
    <t>össz.:</t>
  </si>
  <si>
    <t>s.sz.:</t>
  </si>
  <si>
    <t>feladat</t>
  </si>
  <si>
    <t>kiadás</t>
  </si>
  <si>
    <t>1.</t>
  </si>
  <si>
    <t>2.</t>
  </si>
  <si>
    <t>3.</t>
  </si>
  <si>
    <t>4.</t>
  </si>
  <si>
    <t>6.</t>
  </si>
  <si>
    <t>7.</t>
  </si>
  <si>
    <t>8.</t>
  </si>
  <si>
    <t>Mindösszesen:</t>
  </si>
  <si>
    <t>E Forint</t>
  </si>
  <si>
    <t>6, számú melléklet</t>
  </si>
  <si>
    <t>Rendelet 7. sz. melléklet</t>
  </si>
  <si>
    <t>A támogatás kedvezményezettje</t>
  </si>
  <si>
    <t>Adóelengedés</t>
  </si>
  <si>
    <t>Adókedvezmény</t>
  </si>
  <si>
    <t>Egyéb</t>
  </si>
  <si>
    <t>Összesen eFt</t>
  </si>
  <si>
    <t>Jogcím, jellege</t>
  </si>
  <si>
    <t>Mértéke %</t>
  </si>
  <si>
    <t>Összege E Ft</t>
  </si>
  <si>
    <t>Jogcíme, jellege</t>
  </si>
  <si>
    <t>Összege  E Ft</t>
  </si>
  <si>
    <t>Lakbér mérséklés</t>
  </si>
  <si>
    <t>Önkormány-zati lakások bérlői</t>
  </si>
  <si>
    <t>Egyedi szociális helyzet miatti elbírálás</t>
  </si>
  <si>
    <t>Iskola, óvoda étkezési tér.dij kedvezmény</t>
  </si>
  <si>
    <t>50 % és 100 %</t>
  </si>
  <si>
    <t>Magánsze-mélyek kommunális adója</t>
  </si>
  <si>
    <t>Vállalkozók, magánszemélyek</t>
  </si>
  <si>
    <t>Pótlékok, bírságok</t>
  </si>
  <si>
    <t>Összes közvetett támogatás</t>
  </si>
  <si>
    <t>Cím száma</t>
  </si>
  <si>
    <t>Cím neve</t>
  </si>
  <si>
    <t>Főcím</t>
  </si>
  <si>
    <t>alcím</t>
  </si>
  <si>
    <t>Ö N K O R M Á N Y Z A T</t>
  </si>
  <si>
    <t>I. Önkormányzat</t>
  </si>
  <si>
    <t>Egészségügy</t>
  </si>
  <si>
    <t>Egyéb szakfeladatok</t>
  </si>
  <si>
    <t>Önkormányzat költségvetési szervei</t>
  </si>
  <si>
    <t>II. Önkormányzat gazdálkodói jogkörrel felruházott költségvetési szerve</t>
  </si>
  <si>
    <t>III. Önkormányzat költségvetési szervei</t>
  </si>
  <si>
    <t xml:space="preserve">Óvoda </t>
  </si>
  <si>
    <r>
      <t>Művelődési Ház</t>
    </r>
    <r>
      <rPr>
        <sz val="12"/>
        <rFont val="Arial"/>
        <family val="2"/>
        <charset val="238"/>
      </rPr>
      <t xml:space="preserve"> </t>
    </r>
  </si>
  <si>
    <t>Könyvtár</t>
  </si>
  <si>
    <t xml:space="preserve">Bölcsőde </t>
  </si>
  <si>
    <t>Rendelet 2. számú melléklet</t>
  </si>
  <si>
    <t>sorsz.</t>
  </si>
  <si>
    <t>B rovat</t>
  </si>
  <si>
    <t>Megnevezés</t>
  </si>
  <si>
    <t>2015. terv</t>
  </si>
  <si>
    <t>B e v é t e l e k</t>
  </si>
  <si>
    <t>Működési célú támogatások államháztartáson belülről</t>
  </si>
  <si>
    <t>Önkormányzatok működési támogatásai</t>
  </si>
  <si>
    <t>Egyéb működési célú támogatások bevételeli ÁH belülről</t>
  </si>
  <si>
    <t>Közhatalmi bevételek</t>
  </si>
  <si>
    <t>Vagyoni típusú adók</t>
  </si>
  <si>
    <t>Termékek és szolgáltatások adói</t>
  </si>
  <si>
    <t>Egyéb közhatalmi bevételek</t>
  </si>
  <si>
    <t>Működési bevételek</t>
  </si>
  <si>
    <t>402</t>
  </si>
  <si>
    <t>Szolgáltatások ellenértéke</t>
  </si>
  <si>
    <t>403</t>
  </si>
  <si>
    <t>Közvetített szolgáltatások ellenértéke</t>
  </si>
  <si>
    <t>404</t>
  </si>
  <si>
    <t>Tulajdonosi bevételek</t>
  </si>
  <si>
    <t>405</t>
  </si>
  <si>
    <t>Ellátási díjak</t>
  </si>
  <si>
    <t>406</t>
  </si>
  <si>
    <t>ÁFA bevétel</t>
  </si>
  <si>
    <t>408</t>
  </si>
  <si>
    <t>I. MŰKÖDÉSI BEVÉTELEK (1.+2.+3.)</t>
  </si>
  <si>
    <t>Felhalmozási célú támogatások ÁH belülről</t>
  </si>
  <si>
    <t>5.</t>
  </si>
  <si>
    <t>Ingatlan értékesítés</t>
  </si>
  <si>
    <t>II. FELHALMOZÁSI BEVÉTELEK (4.+5.)</t>
  </si>
  <si>
    <t>8</t>
  </si>
  <si>
    <t>Finanszírozási bevételek</t>
  </si>
  <si>
    <t>813</t>
  </si>
  <si>
    <t>Maradvány igénybevétel</t>
  </si>
  <si>
    <t>816</t>
  </si>
  <si>
    <t>Intézményfinanszírozás bevételei a költségvetési szerveknél</t>
  </si>
  <si>
    <t>III. FINANSZÍROZÁSI BEVÉTELEK 6.</t>
  </si>
  <si>
    <t>ÖSSZES BEVÉTEL (I.+II.+III.)</t>
  </si>
  <si>
    <t>K rovat</t>
  </si>
  <si>
    <t>Kiadások</t>
  </si>
  <si>
    <t>1</t>
  </si>
  <si>
    <t>Személyi juttatások</t>
  </si>
  <si>
    <t>1101</t>
  </si>
  <si>
    <t>Törvény szerinti juttatások</t>
  </si>
  <si>
    <t>1104</t>
  </si>
  <si>
    <t>Készenléti, ügyeleti helyettesítési díj</t>
  </si>
  <si>
    <t>1106</t>
  </si>
  <si>
    <t>Jubileumi jutalom</t>
  </si>
  <si>
    <t>1107-1110</t>
  </si>
  <si>
    <t>Költségtérítések</t>
  </si>
  <si>
    <t>1112</t>
  </si>
  <si>
    <t>Szociális juttatások</t>
  </si>
  <si>
    <t>1113</t>
  </si>
  <si>
    <t>Foglalkoztatottak egyéb személyi juttatásai</t>
  </si>
  <si>
    <t>121</t>
  </si>
  <si>
    <t>Választott tisztségviselők juttatásai</t>
  </si>
  <si>
    <t>122-123</t>
  </si>
  <si>
    <t>Külső személyi juttatások</t>
  </si>
  <si>
    <t>2</t>
  </si>
  <si>
    <t>Munkaadókat terhetlő járulékok és SZHA</t>
  </si>
  <si>
    <t>Szociális hozzájárulási adó</t>
  </si>
  <si>
    <t>9.</t>
  </si>
  <si>
    <t>3</t>
  </si>
  <si>
    <t>Dologi kiadások</t>
  </si>
  <si>
    <t>31</t>
  </si>
  <si>
    <t>Készletbeszerzés</t>
  </si>
  <si>
    <t>311</t>
  </si>
  <si>
    <t>Szakmai anyag beszerzés</t>
  </si>
  <si>
    <t>312</t>
  </si>
  <si>
    <t>Üzemeltetési anyag beszerzés</t>
  </si>
  <si>
    <t>32</t>
  </si>
  <si>
    <t>Kommunkikációs szolgáltatások</t>
  </si>
  <si>
    <t>33</t>
  </si>
  <si>
    <t>Szolgáltatási kiadások</t>
  </si>
  <si>
    <t>331</t>
  </si>
  <si>
    <t>Közüzemi díjak</t>
  </si>
  <si>
    <t>332-333</t>
  </si>
  <si>
    <t>Vásárolt élelmezés és Bérleti és lízing díjak</t>
  </si>
  <si>
    <t>334</t>
  </si>
  <si>
    <t>Karbantartási, kisjavítási szolgáltatások</t>
  </si>
  <si>
    <t>335</t>
  </si>
  <si>
    <t>Közvetített szolgáltatások</t>
  </si>
  <si>
    <t>336</t>
  </si>
  <si>
    <t>Szakmai tevékenységet segítő szolgáltatások</t>
  </si>
  <si>
    <t>337</t>
  </si>
  <si>
    <t>Egyéb szolgáltatások</t>
  </si>
  <si>
    <t>34</t>
  </si>
  <si>
    <t>Kiküldetések, reklám- és propagandakiadások</t>
  </si>
  <si>
    <t>35</t>
  </si>
  <si>
    <t>Különféle befizetések és egyéb dologi kiadások</t>
  </si>
  <si>
    <t>351-352</t>
  </si>
  <si>
    <t>ÁFA kiadások</t>
  </si>
  <si>
    <t>353</t>
  </si>
  <si>
    <t>Kamatkiadások</t>
  </si>
  <si>
    <t>355</t>
  </si>
  <si>
    <t>Egyéb pénzügyi és dologi kiadások</t>
  </si>
  <si>
    <t>10.</t>
  </si>
  <si>
    <t>4</t>
  </si>
  <si>
    <t>Ellátottak pénzbeli juttatásai</t>
  </si>
  <si>
    <t>11.</t>
  </si>
  <si>
    <t>Egyéb működési célú kiadások</t>
  </si>
  <si>
    <t>IV. MŰKÖDÉSI KIADÁSOK (7.+…..+11.)</t>
  </si>
  <si>
    <t>12.</t>
  </si>
  <si>
    <t>Beruházások Áfá-val</t>
  </si>
  <si>
    <t>13.</t>
  </si>
  <si>
    <t>Felújítások Áfá-val</t>
  </si>
  <si>
    <t>14.</t>
  </si>
  <si>
    <t>Egyéb felhalmozási célú kiadások</t>
  </si>
  <si>
    <t>V. FELHALMOZÁSI KIADÁSOK (12.+13.+14.)</t>
  </si>
  <si>
    <t>15.</t>
  </si>
  <si>
    <t>Intézményfinanszírozás kiadása önkormmányzatnál</t>
  </si>
  <si>
    <t>VI. FINANSZÍROZÁSI KIADÁSOK 15.</t>
  </si>
  <si>
    <t>ÖSSZES KIADÁS  (IV.+V.+VI.)</t>
  </si>
  <si>
    <t>MŰKÖDÉSI HIÁNY (I.-IV.)</t>
  </si>
  <si>
    <t>FELHALMOZÁSI HIÁNY (II.-V.)</t>
  </si>
  <si>
    <t xml:space="preserve">FINANSZÍROZÁSI EGYENLEG (III.-VI.) </t>
  </si>
  <si>
    <t>Rendelet 3.számú melléklet</t>
  </si>
  <si>
    <t>BEVÉTELEK (4)+(7)+(12)</t>
  </si>
  <si>
    <t>Működési célú támogatások ÁH belülről (1)</t>
  </si>
  <si>
    <t>Közhatalmi bevételek (2)</t>
  </si>
  <si>
    <t>Működési bevételek (3)</t>
  </si>
  <si>
    <t>MŰKÖDÉSI BEVÉTELEK (4)=(1)+(2)+(3)</t>
  </si>
  <si>
    <t>Felhalmozási bevételek (5)</t>
  </si>
  <si>
    <t>Felhalmozásra átvett pénzeszközök (6)</t>
  </si>
  <si>
    <t>FELHALMOZÁSI BEVÉTELEK (7)=(5)+(6)</t>
  </si>
  <si>
    <t>Maradvány igénybevétel (8)</t>
  </si>
  <si>
    <t>Likviditási hitel (9)</t>
  </si>
  <si>
    <t>Hosszú lejáratú hitel (10)</t>
  </si>
  <si>
    <t>Intézmény-finanszírozás (11)</t>
  </si>
  <si>
    <t>FINANSZÍROZÁSI BEVÉTELEK (12)=(8)+…….+(11)</t>
  </si>
  <si>
    <t>I. ÖNKORMÁNYZAT</t>
  </si>
  <si>
    <t>Kötelező feladat</t>
  </si>
  <si>
    <t>Önként vállalt feladat</t>
  </si>
  <si>
    <t>I/6 Egészségügy össz.</t>
  </si>
  <si>
    <t xml:space="preserve"> - család és nővédelem</t>
  </si>
  <si>
    <t xml:space="preserve"> - ifjúság egészségügy gond.</t>
  </si>
  <si>
    <t>I/7 Egyéb szakfeladat</t>
  </si>
  <si>
    <t xml:space="preserve"> - adó, vám és jövedéki igazgatás</t>
  </si>
  <si>
    <t xml:space="preserve"> - köztemető fenntartás és működtetés</t>
  </si>
  <si>
    <t xml:space="preserve"> - önkormányzati vagyonnal való gazdálkodás</t>
  </si>
  <si>
    <t xml:space="preserve"> - önkormányzatok elszámolási a központi költségvetéssel</t>
  </si>
  <si>
    <t xml:space="preserve"> - hosszabb időtartamú közfoglalkoztatás</t>
  </si>
  <si>
    <t xml:space="preserve"> - hulladékszállítás</t>
  </si>
  <si>
    <t>- finanszírozási műveletek</t>
  </si>
  <si>
    <t xml:space="preserve"> - város és községgazdálkodás</t>
  </si>
  <si>
    <t>II. Gazdálkodói jogkörrel rendelkező költségvetési szerv</t>
  </si>
  <si>
    <t>II/1 Közös Önkormányzati Hivatal</t>
  </si>
  <si>
    <t>Államigazgatási feladat</t>
  </si>
  <si>
    <t>III/2 Óvoda</t>
  </si>
  <si>
    <t xml:space="preserve"> - intézmény finanszírozás</t>
  </si>
  <si>
    <t>- óvodai nevelés</t>
  </si>
  <si>
    <t xml:space="preserve"> - gyermek étkezés</t>
  </si>
  <si>
    <t xml:space="preserve"> - munkahelyi étkezésl</t>
  </si>
  <si>
    <t>III/4 Művelődési Ház</t>
  </si>
  <si>
    <t xml:space="preserve"> - közművelődési intézmény</t>
  </si>
  <si>
    <t>III/5 Könyvtár</t>
  </si>
  <si>
    <t xml:space="preserve"> - könyvtári szolgáltatások</t>
  </si>
  <si>
    <t>III/8 Bölcsőde</t>
  </si>
  <si>
    <t xml:space="preserve"> - bölcsődei ellátás</t>
  </si>
  <si>
    <t>I.-II.-III. ÖSSZESEN</t>
  </si>
  <si>
    <t>I.-II.-III. Kötelező feladatok</t>
  </si>
  <si>
    <t>I.-II.-III. Önként vállalt feladatok</t>
  </si>
  <si>
    <t>Rendelet 4 számú melléklet</t>
  </si>
  <si>
    <t>KIADÁSOK (6)+(10)+ (11)</t>
  </si>
  <si>
    <t>Személyi juttatások (1)</t>
  </si>
  <si>
    <t>Járulékok (2)</t>
  </si>
  <si>
    <t>Dologi kiadások (3)</t>
  </si>
  <si>
    <t>Ellátottak pénzbeli juttatásai (4)</t>
  </si>
  <si>
    <t>Egyéb működési célú kiadások ÁH belülre és ÁH kivülre (5)</t>
  </si>
  <si>
    <t>MŰKÖDÉSI KIADÁSOK (6)=(1)+….+(5)</t>
  </si>
  <si>
    <t>Beruházások (7)</t>
  </si>
  <si>
    <t>Felújítások (8)</t>
  </si>
  <si>
    <t>Egyéb felhalmozási kiadásokÁH belülre, vagy ÁH kivülre (9)</t>
  </si>
  <si>
    <t>FELHALMOZÁSI KIADÁSOK (10)=(7)+(8)+(9)</t>
  </si>
  <si>
    <t>Enge-délyezett létszám</t>
  </si>
  <si>
    <t xml:space="preserve"> - Kötelező feladatok</t>
  </si>
  <si>
    <t xml:space="preserve"> - Önként vállalt feladatok</t>
  </si>
  <si>
    <t>- munkahelyi étkezés</t>
  </si>
  <si>
    <t xml:space="preserve"> - háziorvosi ügyeleti ellátás</t>
  </si>
  <si>
    <t xml:space="preserve"> - önkormányzati jogalkotás</t>
  </si>
  <si>
    <t xml:space="preserve"> - köztemető működtetés</t>
  </si>
  <si>
    <t xml:space="preserve"> - önk.elszám.költségv.szerveikkel</t>
  </si>
  <si>
    <t xml:space="preserve"> - közutak, hídak</t>
  </si>
  <si>
    <t xml:space="preserve"> - szennyvíz kezelés</t>
  </si>
  <si>
    <t xml:space="preserve"> - közvilágítás</t>
  </si>
  <si>
    <t xml:space="preserve"> - zöldterület kezelés</t>
  </si>
  <si>
    <t xml:space="preserve"> - sportlétesítmények</t>
  </si>
  <si>
    <t xml:space="preserve"> - televízió műsorszolgáltatás</t>
  </si>
  <si>
    <t>- köztemetés</t>
  </si>
  <si>
    <t>- lakásfenntartási támogatás</t>
  </si>
  <si>
    <t xml:space="preserve"> - civil szervek támogatása</t>
  </si>
  <si>
    <t>II. Gazdálkodói jogkörrel felruházott költségvetési szerv</t>
  </si>
  <si>
    <t>Kötelező feladat*,**</t>
  </si>
  <si>
    <t xml:space="preserve"> - önkormányzatok igazg.f.</t>
  </si>
  <si>
    <t>II. Önkormányzat költségvetési szervei</t>
  </si>
  <si>
    <t xml:space="preserve"> - óvodai nevelés</t>
  </si>
  <si>
    <t>- óvoda működtetés</t>
  </si>
  <si>
    <t xml:space="preserve"> - könyvtári áll.gyarapítás</t>
  </si>
  <si>
    <t xml:space="preserve"> - Bölcsődei ellátás</t>
  </si>
  <si>
    <t>** A Közös Önkormányzati Hivatal működési költségeinek becsült …… %-a államigazgatási feladatellátást biztosít</t>
  </si>
  <si>
    <t>Január</t>
  </si>
  <si>
    <t>Február</t>
  </si>
  <si>
    <t xml:space="preserve">Március </t>
  </si>
  <si>
    <t>Április</t>
  </si>
  <si>
    <t>Május</t>
  </si>
  <si>
    <t>Június</t>
  </si>
  <si>
    <t>Július</t>
  </si>
  <si>
    <t>Augusztus</t>
  </si>
  <si>
    <t>Szeptember</t>
  </si>
  <si>
    <t>Október</t>
  </si>
  <si>
    <t xml:space="preserve">November </t>
  </si>
  <si>
    <t>December</t>
  </si>
  <si>
    <t>Összesen</t>
  </si>
  <si>
    <t>Bevétel</t>
  </si>
  <si>
    <t>Hitel felvétel</t>
  </si>
  <si>
    <t>Bevételek össz.</t>
  </si>
  <si>
    <t>Kiadás</t>
  </si>
  <si>
    <t>Kiadások össz.</t>
  </si>
  <si>
    <t>Bev-kiad.egyenl.</t>
  </si>
  <si>
    <t>Egyenleg halmozott</t>
  </si>
  <si>
    <t>Rendelet 8 számú melléklet</t>
  </si>
  <si>
    <t>Rsz</t>
  </si>
  <si>
    <t>Önkor.műk.támog.</t>
  </si>
  <si>
    <t>Egyéb működési tám ÁH belülről</t>
  </si>
  <si>
    <t>Termékek és szolg.adói</t>
  </si>
  <si>
    <t>Áfa bevétel</t>
  </si>
  <si>
    <t>Maradvány igénybevét</t>
  </si>
  <si>
    <t>Intézményfin. Bevétele a költségvetési szervnél</t>
  </si>
  <si>
    <t>1107-</t>
  </si>
  <si>
    <t>122-.</t>
  </si>
  <si>
    <t>Kommunikációs szolgáltatások</t>
  </si>
  <si>
    <t>Kiküldetés, reklám és propagandakiadások</t>
  </si>
  <si>
    <t>Intézményfinanszírozás kiadásai önkormányzatnál</t>
  </si>
  <si>
    <t>KGR évvégi adatok</t>
  </si>
  <si>
    <t xml:space="preserve"> Közvilágítás </t>
  </si>
  <si>
    <t>korszerűsítés</t>
  </si>
  <si>
    <t xml:space="preserve"> - bölcsődei étkeztetés</t>
  </si>
  <si>
    <t xml:space="preserve">- rendezvények </t>
  </si>
  <si>
    <t>- önkormányzati vagyon gazd</t>
  </si>
  <si>
    <t>- hulladékkezelés</t>
  </si>
  <si>
    <t>- szociális étkezés</t>
  </si>
  <si>
    <t>- bölcsődei étkezés</t>
  </si>
  <si>
    <t>- sportcsarnok</t>
  </si>
  <si>
    <t xml:space="preserve">- vendégétkezés </t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</si>
  <si>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Gépkocsi vásárlás (Toyota helyett)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</si>
  <si>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2 db játszótér szabadidő park kialakítása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</si>
  <si>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 szennyvíz beruházás önereje 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</si>
  <si>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védőnői szolgálat tárgyi eszköz beszerzés</t>
    </r>
  </si>
  <si>
    <t>I/3</t>
  </si>
  <si>
    <t>• óvoda konyha tárgyi eszköz beszerzés</t>
  </si>
  <si>
    <t>• óvodai nevelés tárgyi eszköz beszerzés</t>
  </si>
  <si>
    <t>Egyéb működési bevételek</t>
  </si>
  <si>
    <t>Egyéb működési bev</t>
  </si>
  <si>
    <t>Közös Önkormányzati Hivatal</t>
  </si>
  <si>
    <t>2017. terv</t>
  </si>
  <si>
    <t>506</t>
  </si>
  <si>
    <t>512</t>
  </si>
  <si>
    <t>2017-2025</t>
  </si>
  <si>
    <t>Az önkormányzat 2017. évi bevétel-kiadás felhasználási ütemterve Rendelet 9 §</t>
  </si>
  <si>
    <t>KARTAL NAGYKÖZSÉGI ÖNKORMÁNYZAT 2017 ÉVI KÖZVETETT TÁMOGATÁSAINAK TERVEZETE</t>
  </si>
  <si>
    <t>2017. évi felhalmozási kiadások címenként és feladatonként</t>
  </si>
  <si>
    <t>16.</t>
  </si>
  <si>
    <t>Tartalék</t>
  </si>
  <si>
    <t>513</t>
  </si>
  <si>
    <t>Egyéb működési célú támogatások ÁH belülre</t>
  </si>
  <si>
    <t>Egyéb működési célú támobatások ÁH kivülre</t>
  </si>
  <si>
    <t>811</t>
  </si>
  <si>
    <t>Hosszú lejáratú hitelek felvétele pénzügyi vállalkozásoktól</t>
  </si>
  <si>
    <t>2017. évi bevételek címenként és kiemelt előirányzatonként</t>
  </si>
  <si>
    <t>- iskolai étkeztetés</t>
  </si>
  <si>
    <t>- intézmény finanszírozás</t>
  </si>
  <si>
    <t>- köznevelési intézmény működtetése</t>
  </si>
  <si>
    <t>- funkcióra nem sorolható bevételelk</t>
  </si>
  <si>
    <t>2017. évi kiadások és létszámadatok címenként és kiemelt előirányzatonként</t>
  </si>
  <si>
    <t xml:space="preserve"> - gyermekétkeztetés</t>
  </si>
  <si>
    <t xml:space="preserve"> - munkahelyi étkezés</t>
  </si>
  <si>
    <t xml:space="preserve"> - szociális étkeztetés</t>
  </si>
  <si>
    <t xml:space="preserve"> - vendég étkeztetés</t>
  </si>
  <si>
    <t>- vendég étkeztetés</t>
  </si>
  <si>
    <t>- önk.elszámolásai központi ktg-vetéssel</t>
  </si>
  <si>
    <t>Felhalmozási tartalék (11)</t>
  </si>
  <si>
    <t>Intézményfinanszírozás (12)=Finanszírozási kiadás</t>
  </si>
  <si>
    <t xml:space="preserve"> - óvodai nevelés, ellátás működtatési feladatai</t>
  </si>
  <si>
    <t xml:space="preserve"> - iskola működtetés 1-4</t>
  </si>
  <si>
    <t xml:space="preserve"> - iskola működtetés 5-8</t>
  </si>
  <si>
    <t xml:space="preserve"> - intézményen kivüli gyermekétkeztetés</t>
  </si>
  <si>
    <t xml:space="preserve"> - települési támogatások</t>
  </si>
  <si>
    <t xml:space="preserve"> iskola gyermek étkeztetés eszköz beszerzés</t>
  </si>
  <si>
    <t>• óvoda működtetés tárgyi eszköz beszerzés</t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</si>
  <si>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külterületi utak önereje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</si>
  <si>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ingatlan beruházás Óvoda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</si>
  <si>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közvilágítás bővítése*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</si>
  <si>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belterületi utak asztaltozása*</t>
    </r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</si>
  <si>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sportcsarnok felújításhoz MKSZ pénzeszköz átadás**</t>
    </r>
  </si>
  <si>
    <t>-*** EBBŐL CÉLTARTALÉK PÁLYÁZATI ÖNRERŐRE</t>
  </si>
  <si>
    <r>
      <t>·</t>
    </r>
    <r>
      <rPr>
        <sz val="7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egyéb pályázatokhoz önerő (tartalék díj)***</t>
    </r>
  </si>
  <si>
    <t>Ellátottak pénzbeni juttatásai</t>
  </si>
  <si>
    <t>Felhalmozási tartalék</t>
  </si>
  <si>
    <t>Egyéb működési célú támogatások ÁH kivülre</t>
  </si>
  <si>
    <t>Hitel törlesztés</t>
  </si>
  <si>
    <t>Szennyviztelep önerő</t>
  </si>
  <si>
    <t>1-3-ig</t>
  </si>
  <si>
    <t>2017-től</t>
  </si>
  <si>
    <t>2023-tól</t>
  </si>
  <si>
    <t>Hitel kamat 10 %-kal</t>
  </si>
  <si>
    <t>70 éven felüli magánszemély               4, vagy több gyermeket nevelő család, (háztartás) 250 háztartás</t>
  </si>
  <si>
    <t>2017. évi bevételek és kiadások mérlegszerű bemutatása (Ft-ban)</t>
  </si>
  <si>
    <t>2017-2023-ig</t>
  </si>
</sst>
</file>

<file path=xl/styles.xml><?xml version="1.0" encoding="utf-8"?>
<styleSheet xmlns="http://schemas.openxmlformats.org/spreadsheetml/2006/main">
  <numFmts count="6">
    <numFmt numFmtId="6" formatCode="#,##0\ &quot;Ft&quot;;[Red]\-#,##0\ &quot;Ft&quot;"/>
    <numFmt numFmtId="43" formatCode="_-* #,##0.00\ _F_t_-;\-* #,##0.00\ _F_t_-;_-* &quot;-&quot;??\ _F_t_-;_-@_-"/>
    <numFmt numFmtId="169" formatCode="#,##0\ &quot;Ft&quot;"/>
    <numFmt numFmtId="171" formatCode="#,##0.0_ ;\-#,##0.0\ "/>
    <numFmt numFmtId="172" formatCode="0.000"/>
    <numFmt numFmtId="173" formatCode="#,##0.000"/>
  </numFmts>
  <fonts count="38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2"/>
      <name val="Symbol"/>
      <family val="1"/>
      <charset val="2"/>
    </font>
    <font>
      <sz val="7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10"/>
      <name val="Arial CE"/>
      <charset val="238"/>
    </font>
    <font>
      <b/>
      <sz val="11"/>
      <name val="Arial CE"/>
      <charset val="238"/>
    </font>
    <font>
      <b/>
      <i/>
      <sz val="10"/>
      <name val="Arial CE"/>
      <charset val="238"/>
    </font>
    <font>
      <b/>
      <i/>
      <sz val="9"/>
      <name val="Arial CE"/>
      <charset val="238"/>
    </font>
    <font>
      <b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2"/>
      <color indexed="8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" fontId="5" fillId="0" borderId="4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0" fillId="0" borderId="5" xfId="0" applyNumberFormat="1" applyBorder="1" applyAlignment="1">
      <alignment vertical="center"/>
    </xf>
    <xf numFmtId="3" fontId="2" fillId="0" borderId="6" xfId="1" applyNumberFormat="1" applyFont="1" applyFill="1" applyBorder="1" applyAlignment="1">
      <alignment vertical="center"/>
    </xf>
    <xf numFmtId="0" fontId="11" fillId="0" borderId="0" xfId="0" applyFont="1"/>
    <xf numFmtId="0" fontId="10" fillId="0" borderId="0" xfId="0" applyFont="1"/>
    <xf numFmtId="169" fontId="0" fillId="0" borderId="0" xfId="0" applyNumberFormat="1"/>
    <xf numFmtId="169" fontId="9" fillId="0" borderId="5" xfId="0" applyNumberFormat="1" applyFont="1" applyBorder="1" applyAlignment="1">
      <alignment horizontal="right" vertical="top" wrapText="1"/>
    </xf>
    <xf numFmtId="169" fontId="6" fillId="0" borderId="0" xfId="0" applyNumberFormat="1" applyFont="1"/>
    <xf numFmtId="0" fontId="10" fillId="0" borderId="5" xfId="0" applyFont="1" applyBorder="1"/>
    <xf numFmtId="0" fontId="10" fillId="0" borderId="1" xfId="0" applyFont="1" applyBorder="1"/>
    <xf numFmtId="0" fontId="10" fillId="0" borderId="7" xfId="0" applyFont="1" applyBorder="1"/>
    <xf numFmtId="169" fontId="10" fillId="0" borderId="1" xfId="0" applyNumberFormat="1" applyFont="1" applyBorder="1" applyAlignment="1">
      <alignment horizontal="right"/>
    </xf>
    <xf numFmtId="169" fontId="10" fillId="0" borderId="7" xfId="0" applyNumberFormat="1" applyFont="1" applyBorder="1" applyAlignment="1">
      <alignment horizontal="right"/>
    </xf>
    <xf numFmtId="49" fontId="6" fillId="0" borderId="0" xfId="0" applyNumberFormat="1" applyFont="1"/>
    <xf numFmtId="0" fontId="14" fillId="0" borderId="0" xfId="0" applyFont="1"/>
    <xf numFmtId="0" fontId="13" fillId="0" borderId="0" xfId="0" applyFont="1" applyFill="1" applyBorder="1" applyAlignment="1">
      <alignment horizontal="justify" vertical="top" wrapText="1"/>
    </xf>
    <xf numFmtId="169" fontId="13" fillId="0" borderId="0" xfId="0" applyNumberFormat="1" applyFont="1" applyBorder="1"/>
    <xf numFmtId="169" fontId="0" fillId="0" borderId="0" xfId="0" applyNumberFormat="1" applyAlignment="1">
      <alignment horizontal="right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1" fillId="0" borderId="10" xfId="0" applyFont="1" applyBorder="1"/>
    <xf numFmtId="0" fontId="10" fillId="0" borderId="11" xfId="0" applyFont="1" applyBorder="1"/>
    <xf numFmtId="169" fontId="10" fillId="0" borderId="10" xfId="0" applyNumberFormat="1" applyFont="1" applyBorder="1" applyAlignment="1"/>
    <xf numFmtId="0" fontId="12" fillId="0" borderId="0" xfId="0" applyFont="1"/>
    <xf numFmtId="0" fontId="0" fillId="0" borderId="12" xfId="0" applyBorder="1"/>
    <xf numFmtId="169" fontId="0" fillId="0" borderId="12" xfId="0" applyNumberFormat="1" applyBorder="1"/>
    <xf numFmtId="0" fontId="0" fillId="0" borderId="8" xfId="0" applyBorder="1"/>
    <xf numFmtId="169" fontId="10" fillId="0" borderId="8" xfId="0" applyNumberFormat="1" applyFont="1" applyBorder="1"/>
    <xf numFmtId="169" fontId="12" fillId="0" borderId="13" xfId="0" applyNumberFormat="1" applyFont="1" applyBorder="1" applyAlignment="1">
      <alignment horizontal="right"/>
    </xf>
    <xf numFmtId="169" fontId="13" fillId="0" borderId="14" xfId="0" applyNumberFormat="1" applyFont="1" applyBorder="1"/>
    <xf numFmtId="0" fontId="4" fillId="0" borderId="0" xfId="0" applyFont="1"/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2" fillId="0" borderId="2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3" fontId="0" fillId="0" borderId="0" xfId="0" applyNumberFormat="1"/>
    <xf numFmtId="3" fontId="4" fillId="0" borderId="19" xfId="0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2" fillId="0" borderId="20" xfId="0" applyFont="1" applyBorder="1"/>
    <xf numFmtId="3" fontId="2" fillId="0" borderId="22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3" fontId="4" fillId="0" borderId="20" xfId="0" applyNumberFormat="1" applyFont="1" applyBorder="1"/>
    <xf numFmtId="3" fontId="4" fillId="0" borderId="22" xfId="0" applyNumberFormat="1" applyFont="1" applyBorder="1"/>
    <xf numFmtId="3" fontId="4" fillId="0" borderId="19" xfId="0" applyNumberFormat="1" applyFont="1" applyBorder="1"/>
    <xf numFmtId="0" fontId="16" fillId="0" borderId="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3" fontId="17" fillId="0" borderId="30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wrapText="1"/>
    </xf>
    <xf numFmtId="3" fontId="17" fillId="0" borderId="30" xfId="1" applyNumberFormat="1" applyFont="1" applyBorder="1" applyAlignment="1">
      <alignment horizontal="center" vertical="center"/>
    </xf>
    <xf numFmtId="3" fontId="16" fillId="0" borderId="31" xfId="1" applyNumberFormat="1" applyFont="1" applyBorder="1" applyAlignment="1">
      <alignment horizontal="center" vertical="center"/>
    </xf>
    <xf numFmtId="171" fontId="17" fillId="0" borderId="30" xfId="1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3" fontId="16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0" fontId="16" fillId="0" borderId="25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49" fontId="19" fillId="0" borderId="21" xfId="0" applyNumberFormat="1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0" borderId="36" xfId="0" applyFont="1" applyBorder="1" applyAlignment="1">
      <alignment horizontal="left"/>
    </xf>
    <xf numFmtId="49" fontId="21" fillId="0" borderId="37" xfId="0" applyNumberFormat="1" applyFont="1" applyBorder="1" applyAlignment="1">
      <alignment horizontal="left"/>
    </xf>
    <xf numFmtId="0" fontId="19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left"/>
    </xf>
    <xf numFmtId="49" fontId="20" fillId="0" borderId="38" xfId="0" applyNumberFormat="1" applyFont="1" applyBorder="1" applyAlignment="1">
      <alignment horizontal="left"/>
    </xf>
    <xf numFmtId="0" fontId="19" fillId="0" borderId="38" xfId="0" applyFont="1" applyBorder="1" applyAlignment="1">
      <alignment horizontal="center"/>
    </xf>
    <xf numFmtId="3" fontId="19" fillId="0" borderId="38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49" fontId="22" fillId="0" borderId="2" xfId="0" applyNumberFormat="1" applyFont="1" applyBorder="1" applyAlignment="1">
      <alignment horizontal="left"/>
    </xf>
    <xf numFmtId="0" fontId="22" fillId="0" borderId="2" xfId="0" applyFont="1" applyBorder="1"/>
    <xf numFmtId="0" fontId="23" fillId="0" borderId="5" xfId="0" applyFont="1" applyBorder="1" applyAlignment="1">
      <alignment horizontal="left"/>
    </xf>
    <xf numFmtId="49" fontId="23" fillId="0" borderId="39" xfId="0" applyNumberFormat="1" applyFont="1" applyBorder="1" applyAlignment="1">
      <alignment horizontal="left"/>
    </xf>
    <xf numFmtId="0" fontId="23" fillId="0" borderId="39" xfId="0" applyFont="1" applyBorder="1"/>
    <xf numFmtId="0" fontId="22" fillId="0" borderId="5" xfId="0" applyFont="1" applyBorder="1" applyAlignment="1">
      <alignment horizontal="left"/>
    </xf>
    <xf numFmtId="49" fontId="22" fillId="0" borderId="39" xfId="0" applyNumberFormat="1" applyFont="1" applyBorder="1" applyAlignment="1">
      <alignment horizontal="left"/>
    </xf>
    <xf numFmtId="0" fontId="22" fillId="0" borderId="39" xfId="0" applyFont="1" applyBorder="1"/>
    <xf numFmtId="0" fontId="20" fillId="0" borderId="5" xfId="0" applyFont="1" applyBorder="1" applyAlignment="1">
      <alignment horizontal="left"/>
    </xf>
    <xf numFmtId="49" fontId="20" fillId="0" borderId="39" xfId="0" applyNumberFormat="1" applyFont="1" applyBorder="1" applyAlignment="1">
      <alignment horizontal="left"/>
    </xf>
    <xf numFmtId="0" fontId="20" fillId="0" borderId="39" xfId="0" applyFont="1" applyBorder="1" applyAlignment="1">
      <alignment shrinkToFit="1"/>
    </xf>
    <xf numFmtId="0" fontId="23" fillId="0" borderId="8" xfId="0" applyFont="1" applyBorder="1" applyAlignment="1">
      <alignment horizontal="left"/>
    </xf>
    <xf numFmtId="49" fontId="23" fillId="0" borderId="40" xfId="0" applyNumberFormat="1" applyFont="1" applyBorder="1" applyAlignment="1">
      <alignment horizontal="left"/>
    </xf>
    <xf numFmtId="0" fontId="23" fillId="0" borderId="40" xfId="0" applyFont="1" applyBorder="1"/>
    <xf numFmtId="0" fontId="19" fillId="0" borderId="1" xfId="0" applyFont="1" applyBorder="1" applyAlignment="1">
      <alignment horizontal="left"/>
    </xf>
    <xf numFmtId="0" fontId="19" fillId="0" borderId="1" xfId="0" applyFont="1" applyBorder="1" applyAlignment="1"/>
    <xf numFmtId="3" fontId="19" fillId="0" borderId="1" xfId="0" applyNumberFormat="1" applyFont="1" applyFill="1" applyBorder="1"/>
    <xf numFmtId="0" fontId="22" fillId="0" borderId="8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8" xfId="0" applyFont="1" applyBorder="1" applyAlignment="1"/>
    <xf numFmtId="3" fontId="19" fillId="0" borderId="8" xfId="0" applyNumberFormat="1" applyFont="1" applyFill="1" applyBorder="1"/>
    <xf numFmtId="3" fontId="19" fillId="0" borderId="41" xfId="0" applyNumberFormat="1" applyFont="1" applyFill="1" applyBorder="1"/>
    <xf numFmtId="49" fontId="22" fillId="0" borderId="1" xfId="0" applyNumberFormat="1" applyFont="1" applyBorder="1" applyAlignment="1">
      <alignment horizontal="left"/>
    </xf>
    <xf numFmtId="0" fontId="22" fillId="0" borderId="1" xfId="0" applyFont="1" applyBorder="1"/>
    <xf numFmtId="0" fontId="21" fillId="0" borderId="42" xfId="0" applyFont="1" applyBorder="1" applyAlignment="1">
      <alignment horizontal="left"/>
    </xf>
    <xf numFmtId="49" fontId="21" fillId="0" borderId="42" xfId="0" applyNumberFormat="1" applyFont="1" applyBorder="1" applyAlignment="1">
      <alignment horizontal="left"/>
    </xf>
    <xf numFmtId="0" fontId="19" fillId="0" borderId="43" xfId="0" applyFont="1" applyBorder="1" applyAlignment="1">
      <alignment horizontal="center"/>
    </xf>
    <xf numFmtId="3" fontId="19" fillId="0" borderId="1" xfId="0" applyNumberFormat="1" applyFont="1" applyBorder="1" applyAlignment="1">
      <alignment horizontal="left"/>
    </xf>
    <xf numFmtId="49" fontId="19" fillId="0" borderId="3" xfId="0" applyNumberFormat="1" applyFont="1" applyBorder="1" applyAlignment="1">
      <alignment horizontal="left"/>
    </xf>
    <xf numFmtId="3" fontId="19" fillId="0" borderId="1" xfId="0" applyNumberFormat="1" applyFont="1" applyBorder="1"/>
    <xf numFmtId="3" fontId="20" fillId="0" borderId="5" xfId="0" applyNumberFormat="1" applyFont="1" applyBorder="1" applyAlignment="1">
      <alignment horizontal="left"/>
    </xf>
    <xf numFmtId="49" fontId="20" fillId="0" borderId="34" xfId="0" applyNumberFormat="1" applyFont="1" applyBorder="1" applyAlignment="1">
      <alignment horizontal="left"/>
    </xf>
    <xf numFmtId="3" fontId="20" fillId="0" borderId="5" xfId="0" applyNumberFormat="1" applyFont="1" applyBorder="1"/>
    <xf numFmtId="3" fontId="20" fillId="0" borderId="5" xfId="0" applyNumberFormat="1" applyFont="1" applyFill="1" applyBorder="1"/>
    <xf numFmtId="3" fontId="0" fillId="0" borderId="5" xfId="0" applyNumberFormat="1" applyBorder="1"/>
    <xf numFmtId="3" fontId="19" fillId="0" borderId="5" xfId="0" applyNumberFormat="1" applyFont="1" applyBorder="1" applyAlignment="1">
      <alignment horizontal="left"/>
    </xf>
    <xf numFmtId="49" fontId="19" fillId="0" borderId="34" xfId="0" applyNumberFormat="1" applyFont="1" applyBorder="1" applyAlignment="1">
      <alignment horizontal="left"/>
    </xf>
    <xf numFmtId="3" fontId="19" fillId="0" borderId="5" xfId="0" applyNumberFormat="1" applyFont="1" applyBorder="1"/>
    <xf numFmtId="3" fontId="19" fillId="0" borderId="5" xfId="0" applyNumberFormat="1" applyFont="1" applyFill="1" applyBorder="1"/>
    <xf numFmtId="3" fontId="24" fillId="0" borderId="5" xfId="0" applyNumberFormat="1" applyFont="1" applyBorder="1" applyAlignment="1">
      <alignment horizontal="left"/>
    </xf>
    <xf numFmtId="49" fontId="24" fillId="0" borderId="34" xfId="0" applyNumberFormat="1" applyFont="1" applyBorder="1" applyAlignment="1">
      <alignment horizontal="left"/>
    </xf>
    <xf numFmtId="3" fontId="24" fillId="0" borderId="5" xfId="0" applyNumberFormat="1" applyFont="1" applyBorder="1"/>
    <xf numFmtId="3" fontId="24" fillId="0" borderId="5" xfId="0" applyNumberFormat="1" applyFont="1" applyFill="1" applyBorder="1" applyAlignment="1">
      <alignment horizontal="left"/>
    </xf>
    <xf numFmtId="3" fontId="26" fillId="0" borderId="39" xfId="0" applyNumberFormat="1" applyFont="1" applyBorder="1" applyAlignment="1">
      <alignment horizontal="left"/>
    </xf>
    <xf numFmtId="49" fontId="24" fillId="0" borderId="44" xfId="0" applyNumberFormat="1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3" fontId="26" fillId="0" borderId="5" xfId="0" applyNumberFormat="1" applyFont="1" applyBorder="1" applyAlignment="1">
      <alignment horizontal="left"/>
    </xf>
    <xf numFmtId="49" fontId="24" fillId="0" borderId="45" xfId="0" applyNumberFormat="1" applyFont="1" applyBorder="1" applyAlignment="1">
      <alignment horizontal="left"/>
    </xf>
    <xf numFmtId="3" fontId="24" fillId="0" borderId="4" xfId="0" applyNumberFormat="1" applyFont="1" applyBorder="1"/>
    <xf numFmtId="0" fontId="24" fillId="0" borderId="5" xfId="0" applyFont="1" applyBorder="1"/>
    <xf numFmtId="3" fontId="26" fillId="0" borderId="4" xfId="0" applyNumberFormat="1" applyFont="1" applyBorder="1" applyAlignment="1">
      <alignment horizontal="left"/>
    </xf>
    <xf numFmtId="49" fontId="20" fillId="0" borderId="46" xfId="0" applyNumberFormat="1" applyFont="1" applyBorder="1" applyAlignment="1">
      <alignment horizontal="left"/>
    </xf>
    <xf numFmtId="0" fontId="20" fillId="0" borderId="46" xfId="0" applyFont="1" applyBorder="1" applyAlignment="1"/>
    <xf numFmtId="3" fontId="20" fillId="0" borderId="27" xfId="0" applyNumberFormat="1" applyFont="1" applyFill="1" applyBorder="1"/>
    <xf numFmtId="49" fontId="20" fillId="0" borderId="5" xfId="0" applyNumberFormat="1" applyFont="1" applyBorder="1" applyAlignment="1">
      <alignment horizontal="left"/>
    </xf>
    <xf numFmtId="0" fontId="20" fillId="0" borderId="5" xfId="0" applyFont="1" applyBorder="1" applyAlignment="1"/>
    <xf numFmtId="49" fontId="24" fillId="0" borderId="5" xfId="0" applyNumberFormat="1" applyFont="1" applyBorder="1" applyAlignment="1">
      <alignment horizontal="left"/>
    </xf>
    <xf numFmtId="49" fontId="19" fillId="0" borderId="5" xfId="0" applyNumberFormat="1" applyFont="1" applyBorder="1" applyAlignment="1">
      <alignment horizontal="left"/>
    </xf>
    <xf numFmtId="0" fontId="19" fillId="0" borderId="5" xfId="0" applyFont="1" applyBorder="1"/>
    <xf numFmtId="0" fontId="19" fillId="0" borderId="5" xfId="0" applyFont="1" applyBorder="1" applyAlignment="1"/>
    <xf numFmtId="3" fontId="19" fillId="0" borderId="5" xfId="0" applyNumberFormat="1" applyFont="1" applyBorder="1" applyAlignment="1">
      <alignment horizontal="left" vertical="center"/>
    </xf>
    <xf numFmtId="49" fontId="20" fillId="0" borderId="5" xfId="0" applyNumberFormat="1" applyFont="1" applyBorder="1" applyAlignment="1">
      <alignment horizontal="left" vertical="center"/>
    </xf>
    <xf numFmtId="0" fontId="20" fillId="0" borderId="5" xfId="0" applyFont="1" applyBorder="1" applyAlignment="1">
      <alignment vertical="center" wrapText="1"/>
    </xf>
    <xf numFmtId="3" fontId="20" fillId="0" borderId="5" xfId="0" applyNumberFormat="1" applyFont="1" applyFill="1" applyBorder="1" applyAlignment="1">
      <alignment vertical="center"/>
    </xf>
    <xf numFmtId="0" fontId="20" fillId="0" borderId="8" xfId="0" applyFont="1" applyBorder="1" applyAlignment="1">
      <alignment horizontal="left"/>
    </xf>
    <xf numFmtId="49" fontId="20" fillId="0" borderId="8" xfId="0" applyNumberFormat="1" applyFont="1" applyBorder="1" applyAlignment="1">
      <alignment horizontal="left"/>
    </xf>
    <xf numFmtId="0" fontId="20" fillId="0" borderId="8" xfId="0" applyFont="1" applyBorder="1"/>
    <xf numFmtId="3" fontId="20" fillId="0" borderId="8" xfId="0" applyNumberFormat="1" applyFont="1" applyFill="1" applyBorder="1"/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/>
    <xf numFmtId="0" fontId="19" fillId="0" borderId="5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3" fontId="19" fillId="0" borderId="41" xfId="0" applyNumberFormat="1" applyFont="1" applyBorder="1"/>
    <xf numFmtId="49" fontId="19" fillId="0" borderId="41" xfId="0" applyNumberFormat="1" applyFont="1" applyBorder="1" applyAlignment="1">
      <alignment horizontal="left"/>
    </xf>
    <xf numFmtId="0" fontId="19" fillId="0" borderId="41" xfId="0" applyFont="1" applyFill="1" applyBorder="1"/>
    <xf numFmtId="3" fontId="25" fillId="0" borderId="47" xfId="0" applyNumberFormat="1" applyFont="1" applyBorder="1"/>
    <xf numFmtId="3" fontId="27" fillId="0" borderId="5" xfId="0" applyNumberFormat="1" applyFont="1" applyBorder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ont="1"/>
    <xf numFmtId="3" fontId="0" fillId="0" borderId="0" xfId="0" applyNumberFormat="1" applyFont="1"/>
    <xf numFmtId="3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textRotation="90" wrapText="1"/>
    </xf>
    <xf numFmtId="3" fontId="28" fillId="0" borderId="5" xfId="0" applyNumberFormat="1" applyFont="1" applyBorder="1" applyAlignment="1">
      <alignment horizontal="center" vertical="center" textRotation="90" wrapText="1"/>
    </xf>
    <xf numFmtId="3" fontId="28" fillId="0" borderId="39" xfId="0" applyNumberFormat="1" applyFont="1" applyBorder="1" applyAlignment="1">
      <alignment horizontal="center" vertical="center" textRotation="90" wrapText="1"/>
    </xf>
    <xf numFmtId="3" fontId="28" fillId="0" borderId="34" xfId="0" applyNumberFormat="1" applyFont="1" applyBorder="1" applyAlignment="1">
      <alignment horizontal="center" vertical="center" textRotation="90" wrapText="1"/>
    </xf>
    <xf numFmtId="0" fontId="2" fillId="2" borderId="8" xfId="0" applyFont="1" applyFill="1" applyBorder="1"/>
    <xf numFmtId="3" fontId="2" fillId="2" borderId="8" xfId="0" applyNumberFormat="1" applyFont="1" applyFill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2" borderId="48" xfId="0" applyNumberFormat="1" applyFont="1" applyFill="1" applyBorder="1" applyAlignment="1">
      <alignment horizontal="right" wrapText="1"/>
    </xf>
    <xf numFmtId="0" fontId="2" fillId="3" borderId="49" xfId="0" applyFont="1" applyFill="1" applyBorder="1"/>
    <xf numFmtId="3" fontId="2" fillId="3" borderId="49" xfId="0" applyNumberFormat="1" applyFont="1" applyFill="1" applyBorder="1" applyAlignment="1">
      <alignment horizontal="right" wrapText="1"/>
    </xf>
    <xf numFmtId="0" fontId="2" fillId="3" borderId="36" xfId="0" applyFont="1" applyFill="1" applyBorder="1"/>
    <xf numFmtId="3" fontId="2" fillId="3" borderId="36" xfId="0" applyNumberFormat="1" applyFont="1" applyFill="1" applyBorder="1" applyAlignment="1">
      <alignment horizontal="right" wrapText="1"/>
    </xf>
    <xf numFmtId="0" fontId="2" fillId="0" borderId="1" xfId="0" applyFont="1" applyFill="1" applyBorder="1"/>
    <xf numFmtId="0" fontId="2" fillId="0" borderId="5" xfId="0" applyFont="1" applyFill="1" applyBorder="1"/>
    <xf numFmtId="3" fontId="2" fillId="0" borderId="5" xfId="0" applyNumberFormat="1" applyFont="1" applyBorder="1" applyAlignment="1">
      <alignment horizontal="right"/>
    </xf>
    <xf numFmtId="0" fontId="0" fillId="0" borderId="5" xfId="0" applyFont="1" applyFill="1" applyBorder="1"/>
    <xf numFmtId="3" fontId="4" fillId="0" borderId="5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4" fillId="0" borderId="34" xfId="0" applyNumberFormat="1" applyFont="1" applyBorder="1" applyAlignment="1">
      <alignment horizontal="right"/>
    </xf>
    <xf numFmtId="49" fontId="0" fillId="0" borderId="5" xfId="0" applyNumberFormat="1" applyFill="1" applyBorder="1"/>
    <xf numFmtId="0" fontId="29" fillId="0" borderId="5" xfId="0" applyFont="1" applyFill="1" applyBorder="1"/>
    <xf numFmtId="3" fontId="29" fillId="0" borderId="5" xfId="0" applyNumberFormat="1" applyFont="1" applyBorder="1" applyAlignment="1">
      <alignment horizontal="right"/>
    </xf>
    <xf numFmtId="3" fontId="29" fillId="0" borderId="39" xfId="0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5" xfId="0" applyNumberFormat="1" applyFont="1" applyBorder="1"/>
    <xf numFmtId="3" fontId="29" fillId="0" borderId="39" xfId="0" applyNumberFormat="1" applyFont="1" applyBorder="1"/>
    <xf numFmtId="3" fontId="29" fillId="0" borderId="34" xfId="0" applyNumberFormat="1" applyFont="1" applyBorder="1"/>
    <xf numFmtId="3" fontId="4" fillId="0" borderId="5" xfId="0" applyNumberFormat="1" applyFont="1" applyBorder="1"/>
    <xf numFmtId="3" fontId="4" fillId="0" borderId="39" xfId="0" applyNumberFormat="1" applyFont="1" applyBorder="1"/>
    <xf numFmtId="3" fontId="4" fillId="0" borderId="34" xfId="0" applyNumberFormat="1" applyFont="1" applyBorder="1"/>
    <xf numFmtId="3" fontId="29" fillId="0" borderId="5" xfId="0" applyNumberFormat="1" applyFont="1" applyFill="1" applyBorder="1" applyAlignment="1">
      <alignment horizontal="right"/>
    </xf>
    <xf numFmtId="3" fontId="29" fillId="0" borderId="39" xfId="0" applyNumberFormat="1" applyFont="1" applyFill="1" applyBorder="1" applyAlignment="1">
      <alignment horizontal="right"/>
    </xf>
    <xf numFmtId="0" fontId="0" fillId="0" borderId="5" xfId="0" applyFill="1" applyBorder="1"/>
    <xf numFmtId="3" fontId="4" fillId="0" borderId="5" xfId="0" applyNumberFormat="1" applyFont="1" applyFill="1" applyBorder="1" applyAlignment="1">
      <alignment horizontal="right"/>
    </xf>
    <xf numFmtId="0" fontId="0" fillId="0" borderId="8" xfId="0" applyFill="1" applyBorder="1"/>
    <xf numFmtId="3" fontId="4" fillId="0" borderId="8" xfId="0" applyNumberFormat="1" applyFont="1" applyFill="1" applyBorder="1" applyAlignment="1">
      <alignment horizontal="right"/>
    </xf>
    <xf numFmtId="3" fontId="4" fillId="0" borderId="8" xfId="0" applyNumberFormat="1" applyFont="1" applyBorder="1"/>
    <xf numFmtId="3" fontId="4" fillId="0" borderId="40" xfId="0" applyNumberFormat="1" applyFont="1" applyBorder="1"/>
    <xf numFmtId="3" fontId="4" fillId="0" borderId="48" xfId="0" applyNumberFormat="1" applyFont="1" applyBorder="1"/>
    <xf numFmtId="3" fontId="4" fillId="0" borderId="8" xfId="0" applyNumberFormat="1" applyFont="1" applyBorder="1" applyAlignment="1">
      <alignment horizontal="right"/>
    </xf>
    <xf numFmtId="3" fontId="29" fillId="0" borderId="8" xfId="0" applyNumberFormat="1" applyFont="1" applyBorder="1" applyAlignment="1">
      <alignment horizontal="right"/>
    </xf>
    <xf numFmtId="0" fontId="2" fillId="3" borderId="6" xfId="0" applyFont="1" applyFill="1" applyBorder="1"/>
    <xf numFmtId="3" fontId="2" fillId="3" borderId="6" xfId="0" applyNumberFormat="1" applyFont="1" applyFill="1" applyBorder="1" applyAlignment="1">
      <alignment horizontal="right" wrapText="1"/>
    </xf>
    <xf numFmtId="3" fontId="2" fillId="3" borderId="6" xfId="0" applyNumberFormat="1" applyFont="1" applyFill="1" applyBorder="1" applyAlignment="1">
      <alignment wrapText="1"/>
    </xf>
    <xf numFmtId="0" fontId="29" fillId="0" borderId="1" xfId="0" applyFont="1" applyFill="1" applyBorder="1"/>
    <xf numFmtId="3" fontId="29" fillId="0" borderId="1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3" fontId="29" fillId="0" borderId="5" xfId="0" applyNumberFormat="1" applyFont="1" applyFill="1" applyBorder="1"/>
    <xf numFmtId="0" fontId="2" fillId="0" borderId="8" xfId="0" applyFont="1" applyFill="1" applyBorder="1"/>
    <xf numFmtId="3" fontId="2" fillId="0" borderId="8" xfId="0" applyNumberFormat="1" applyFont="1" applyFill="1" applyBorder="1" applyAlignment="1">
      <alignment horizontal="right"/>
    </xf>
    <xf numFmtId="3" fontId="2" fillId="0" borderId="8" xfId="0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3" fontId="2" fillId="0" borderId="5" xfId="0" applyNumberFormat="1" applyFont="1" applyBorder="1"/>
    <xf numFmtId="3" fontId="4" fillId="0" borderId="5" xfId="0" applyNumberFormat="1" applyFont="1" applyFill="1" applyBorder="1"/>
    <xf numFmtId="3" fontId="4" fillId="0" borderId="8" xfId="0" applyNumberFormat="1" applyFont="1" applyFill="1" applyBorder="1"/>
    <xf numFmtId="0" fontId="16" fillId="4" borderId="41" xfId="0" applyFont="1" applyFill="1" applyBorder="1"/>
    <xf numFmtId="3" fontId="16" fillId="4" borderId="41" xfId="0" applyNumberFormat="1" applyFont="1" applyFill="1" applyBorder="1" applyAlignment="1">
      <alignment horizontal="right"/>
    </xf>
    <xf numFmtId="3" fontId="2" fillId="3" borderId="49" xfId="0" applyNumberFormat="1" applyFont="1" applyFill="1" applyBorder="1" applyAlignment="1">
      <alignment horizontal="right"/>
    </xf>
    <xf numFmtId="3" fontId="2" fillId="3" borderId="6" xfId="0" applyNumberFormat="1" applyFont="1" applyFill="1" applyBorder="1" applyAlignment="1">
      <alignment horizontal="right"/>
    </xf>
    <xf numFmtId="0" fontId="2" fillId="0" borderId="50" xfId="0" applyFont="1" applyBorder="1" applyAlignment="1">
      <alignment horizontal="center" vertical="center"/>
    </xf>
    <xf numFmtId="0" fontId="2" fillId="2" borderId="51" xfId="0" applyFont="1" applyFill="1" applyBorder="1"/>
    <xf numFmtId="0" fontId="2" fillId="0" borderId="51" xfId="0" applyFont="1" applyBorder="1"/>
    <xf numFmtId="0" fontId="29" fillId="0" borderId="52" xfId="0" applyFont="1" applyBorder="1"/>
    <xf numFmtId="0" fontId="29" fillId="0" borderId="53" xfId="0" applyFont="1" applyBorder="1"/>
    <xf numFmtId="0" fontId="29" fillId="0" borderId="51" xfId="0" applyFont="1" applyBorder="1"/>
    <xf numFmtId="0" fontId="0" fillId="0" borderId="53" xfId="0" applyFont="1" applyBorder="1"/>
    <xf numFmtId="0" fontId="29" fillId="0" borderId="54" xfId="0" applyFont="1" applyBorder="1"/>
    <xf numFmtId="0" fontId="0" fillId="0" borderId="5" xfId="0" applyBorder="1"/>
    <xf numFmtId="49" fontId="0" fillId="0" borderId="5" xfId="0" applyNumberFormat="1" applyBorder="1"/>
    <xf numFmtId="0" fontId="2" fillId="5" borderId="55" xfId="0" applyFont="1" applyFill="1" applyBorder="1"/>
    <xf numFmtId="0" fontId="2" fillId="5" borderId="53" xfId="0" applyFont="1" applyFill="1" applyBorder="1"/>
    <xf numFmtId="0" fontId="16" fillId="4" borderId="55" xfId="0" applyFont="1" applyFill="1" applyBorder="1"/>
    <xf numFmtId="0" fontId="2" fillId="5" borderId="50" xfId="0" applyFont="1" applyFill="1" applyBorder="1"/>
    <xf numFmtId="0" fontId="30" fillId="0" borderId="56" xfId="0" applyFont="1" applyFill="1" applyBorder="1" applyAlignment="1">
      <alignment horizontal="center"/>
    </xf>
    <xf numFmtId="0" fontId="31" fillId="0" borderId="56" xfId="0" applyFont="1" applyFill="1" applyBorder="1" applyAlignment="1">
      <alignment horizontal="left"/>
    </xf>
    <xf numFmtId="0" fontId="31" fillId="0" borderId="56" xfId="0" applyFont="1" applyFill="1" applyBorder="1"/>
    <xf numFmtId="3" fontId="30" fillId="0" borderId="56" xfId="0" applyNumberFormat="1" applyFont="1" applyFill="1" applyBorder="1" applyAlignment="1">
      <alignment horizontal="right"/>
    </xf>
    <xf numFmtId="3" fontId="30" fillId="0" borderId="56" xfId="0" applyNumberFormat="1" applyFont="1" applyFill="1" applyBorder="1"/>
    <xf numFmtId="3" fontId="31" fillId="6" borderId="56" xfId="0" applyNumberFormat="1" applyFont="1" applyFill="1" applyBorder="1" applyAlignment="1">
      <alignment horizontal="right"/>
    </xf>
    <xf numFmtId="3" fontId="31" fillId="6" borderId="56" xfId="0" applyNumberFormat="1" applyFont="1" applyFill="1" applyBorder="1"/>
    <xf numFmtId="3" fontId="31" fillId="7" borderId="57" xfId="0" applyNumberFormat="1" applyFont="1" applyFill="1" applyBorder="1"/>
    <xf numFmtId="0" fontId="31" fillId="0" borderId="58" xfId="0" applyFont="1" applyFill="1" applyBorder="1"/>
    <xf numFmtId="0" fontId="30" fillId="0" borderId="59" xfId="0" applyFont="1" applyFill="1" applyBorder="1"/>
    <xf numFmtId="0" fontId="31" fillId="6" borderId="59" xfId="0" applyFont="1" applyFill="1" applyBorder="1"/>
    <xf numFmtId="0" fontId="30" fillId="0" borderId="60" xfId="0" applyFont="1" applyFill="1" applyBorder="1"/>
    <xf numFmtId="0" fontId="31" fillId="0" borderId="60" xfId="0" applyFont="1" applyFill="1" applyBorder="1"/>
    <xf numFmtId="0" fontId="31" fillId="7" borderId="59" xfId="0" applyFont="1" applyFill="1" applyBorder="1"/>
    <xf numFmtId="0" fontId="30" fillId="0" borderId="61" xfId="0" applyFont="1" applyFill="1" applyBorder="1"/>
    <xf numFmtId="3" fontId="29" fillId="0" borderId="62" xfId="0" applyNumberFormat="1" applyFont="1" applyFill="1" applyBorder="1" applyAlignment="1">
      <alignment horizontal="right"/>
    </xf>
    <xf numFmtId="0" fontId="29" fillId="0" borderId="55" xfId="0" applyFont="1" applyBorder="1"/>
    <xf numFmtId="172" fontId="33" fillId="0" borderId="0" xfId="0" applyNumberFormat="1" applyFont="1" applyBorder="1" applyAlignment="1">
      <alignment horizontal="right"/>
    </xf>
    <xf numFmtId="3" fontId="34" fillId="0" borderId="0" xfId="0" applyNumberFormat="1" applyFont="1"/>
    <xf numFmtId="3" fontId="34" fillId="0" borderId="0" xfId="0" applyNumberFormat="1" applyFont="1" applyAlignment="1">
      <alignment horizontal="center"/>
    </xf>
    <xf numFmtId="3" fontId="34" fillId="0" borderId="63" xfId="0" applyNumberFormat="1" applyFont="1" applyBorder="1" applyAlignment="1">
      <alignment horizontal="center" vertical="center" textRotation="90" wrapText="1"/>
    </xf>
    <xf numFmtId="3" fontId="34" fillId="0" borderId="64" xfId="0" applyNumberFormat="1" applyFont="1" applyBorder="1" applyAlignment="1">
      <alignment horizontal="center" vertical="center" textRotation="90" wrapText="1"/>
    </xf>
    <xf numFmtId="3" fontId="34" fillId="0" borderId="50" xfId="0" applyNumberFormat="1" applyFont="1" applyBorder="1" applyAlignment="1">
      <alignment horizontal="center" vertical="center" textRotation="90" wrapText="1"/>
    </xf>
    <xf numFmtId="172" fontId="34" fillId="0" borderId="50" xfId="0" applyNumberFormat="1" applyFont="1" applyBorder="1" applyAlignment="1">
      <alignment horizontal="center" vertical="center" textRotation="90" wrapText="1"/>
    </xf>
    <xf numFmtId="3" fontId="34" fillId="0" borderId="65" xfId="0" applyNumberFormat="1" applyFont="1" applyBorder="1" applyAlignment="1">
      <alignment horizontal="right"/>
    </xf>
    <xf numFmtId="3" fontId="35" fillId="0" borderId="66" xfId="0" applyNumberFormat="1" applyFont="1" applyBorder="1" applyAlignment="1">
      <alignment horizontal="right"/>
    </xf>
    <xf numFmtId="172" fontId="35" fillId="0" borderId="67" xfId="0" applyNumberFormat="1" applyFont="1" applyBorder="1" applyAlignment="1">
      <alignment horizontal="right"/>
    </xf>
    <xf numFmtId="172" fontId="33" fillId="0" borderId="50" xfId="0" applyNumberFormat="1" applyFont="1" applyBorder="1" applyAlignment="1">
      <alignment horizontal="right"/>
    </xf>
    <xf numFmtId="3" fontId="33" fillId="0" borderId="64" xfId="0" applyNumberFormat="1" applyFont="1" applyBorder="1" applyAlignment="1">
      <alignment horizontal="right"/>
    </xf>
    <xf numFmtId="3" fontId="35" fillId="0" borderId="64" xfId="0" applyNumberFormat="1" applyFont="1" applyBorder="1" applyAlignment="1">
      <alignment horizontal="right"/>
    </xf>
    <xf numFmtId="3" fontId="33" fillId="0" borderId="64" xfId="0" applyNumberFormat="1" applyFont="1" applyBorder="1"/>
    <xf numFmtId="3" fontId="33" fillId="0" borderId="50" xfId="0" applyNumberFormat="1" applyFont="1" applyBorder="1"/>
    <xf numFmtId="3" fontId="35" fillId="0" borderId="68" xfId="0" applyNumberFormat="1" applyFont="1" applyBorder="1" applyAlignment="1">
      <alignment horizontal="right"/>
    </xf>
    <xf numFmtId="3" fontId="34" fillId="0" borderId="62" xfId="0" applyNumberFormat="1" applyFont="1" applyBorder="1" applyAlignment="1">
      <alignment horizontal="right"/>
    </xf>
    <xf numFmtId="3" fontId="35" fillId="0" borderId="5" xfId="0" applyNumberFormat="1" applyFont="1" applyBorder="1" applyAlignment="1">
      <alignment horizontal="right"/>
    </xf>
    <xf numFmtId="3" fontId="33" fillId="0" borderId="5" xfId="0" applyNumberFormat="1" applyFont="1" applyBorder="1"/>
    <xf numFmtId="172" fontId="33" fillId="0" borderId="5" xfId="0" applyNumberFormat="1" applyFont="1" applyBorder="1"/>
    <xf numFmtId="3" fontId="34" fillId="5" borderId="65" xfId="0" applyNumberFormat="1" applyFont="1" applyFill="1" applyBorder="1" applyAlignment="1">
      <alignment horizontal="right" wrapText="1"/>
    </xf>
    <xf numFmtId="3" fontId="35" fillId="0" borderId="64" xfId="0" applyNumberFormat="1" applyFont="1" applyBorder="1"/>
    <xf numFmtId="3" fontId="35" fillId="0" borderId="67" xfId="0" applyNumberFormat="1" applyFont="1" applyBorder="1"/>
    <xf numFmtId="3" fontId="35" fillId="0" borderId="65" xfId="0" applyNumberFormat="1" applyFont="1" applyBorder="1" applyAlignment="1">
      <alignment horizontal="right"/>
    </xf>
    <xf numFmtId="3" fontId="33" fillId="0" borderId="65" xfId="0" applyNumberFormat="1" applyFont="1" applyBorder="1" applyAlignment="1">
      <alignment horizontal="right"/>
    </xf>
    <xf numFmtId="3" fontId="33" fillId="0" borderId="65" xfId="0" applyNumberFormat="1" applyFont="1" applyBorder="1"/>
    <xf numFmtId="3" fontId="33" fillId="0" borderId="51" xfId="0" applyNumberFormat="1" applyFont="1" applyBorder="1"/>
    <xf numFmtId="172" fontId="33" fillId="0" borderId="51" xfId="0" applyNumberFormat="1" applyFont="1" applyBorder="1" applyAlignment="1">
      <alignment horizontal="right"/>
    </xf>
    <xf numFmtId="3" fontId="33" fillId="0" borderId="0" xfId="0" applyNumberFormat="1" applyFont="1"/>
    <xf numFmtId="172" fontId="33" fillId="0" borderId="0" xfId="0" applyNumberFormat="1" applyFont="1"/>
    <xf numFmtId="3" fontId="34" fillId="0" borderId="69" xfId="0" applyNumberFormat="1" applyFont="1" applyBorder="1" applyAlignment="1">
      <alignment horizontal="right"/>
    </xf>
    <xf numFmtId="3" fontId="34" fillId="0" borderId="70" xfId="0" applyNumberFormat="1" applyFont="1" applyBorder="1" applyAlignment="1">
      <alignment horizontal="right"/>
    </xf>
    <xf numFmtId="49" fontId="2" fillId="0" borderId="5" xfId="0" applyNumberFormat="1" applyFont="1" applyBorder="1"/>
    <xf numFmtId="3" fontId="34" fillId="0" borderId="64" xfId="0" applyNumberFormat="1" applyFont="1" applyBorder="1"/>
    <xf numFmtId="3" fontId="36" fillId="0" borderId="5" xfId="0" applyNumberFormat="1" applyFont="1" applyBorder="1" applyAlignment="1">
      <alignment horizontal="right"/>
    </xf>
    <xf numFmtId="3" fontId="34" fillId="0" borderId="0" xfId="0" applyNumberFormat="1" applyFont="1" applyFill="1"/>
    <xf numFmtId="3" fontId="34" fillId="0" borderId="63" xfId="0" applyNumberFormat="1" applyFont="1" applyFill="1" applyBorder="1" applyAlignment="1">
      <alignment horizontal="center" vertical="center" wrapText="1"/>
    </xf>
    <xf numFmtId="3" fontId="34" fillId="0" borderId="65" xfId="0" applyNumberFormat="1" applyFont="1" applyFill="1" applyBorder="1" applyAlignment="1">
      <alignment horizontal="right" wrapText="1"/>
    </xf>
    <xf numFmtId="3" fontId="34" fillId="0" borderId="65" xfId="0" applyNumberFormat="1" applyFont="1" applyFill="1" applyBorder="1" applyAlignment="1">
      <alignment horizontal="right"/>
    </xf>
    <xf numFmtId="3" fontId="35" fillId="0" borderId="68" xfId="0" applyNumberFormat="1" applyFont="1" applyFill="1" applyBorder="1" applyAlignment="1">
      <alignment horizontal="right"/>
    </xf>
    <xf numFmtId="3" fontId="35" fillId="0" borderId="64" xfId="0" applyNumberFormat="1" applyFont="1" applyFill="1" applyBorder="1" applyAlignment="1">
      <alignment horizontal="right"/>
    </xf>
    <xf numFmtId="3" fontId="35" fillId="0" borderId="65" xfId="0" applyNumberFormat="1" applyFont="1" applyFill="1" applyBorder="1" applyAlignment="1">
      <alignment horizontal="right"/>
    </xf>
    <xf numFmtId="3" fontId="34" fillId="0" borderId="62" xfId="0" applyNumberFormat="1" applyFont="1" applyFill="1" applyBorder="1" applyAlignment="1">
      <alignment horizontal="right"/>
    </xf>
    <xf numFmtId="3" fontId="34" fillId="0" borderId="63" xfId="0" applyNumberFormat="1" applyFont="1" applyFill="1" applyBorder="1" applyAlignment="1">
      <alignment horizontal="right"/>
    </xf>
    <xf numFmtId="0" fontId="2" fillId="8" borderId="51" xfId="0" applyFont="1" applyFill="1" applyBorder="1"/>
    <xf numFmtId="3" fontId="34" fillId="9" borderId="65" xfId="0" applyNumberFormat="1" applyFont="1" applyFill="1" applyBorder="1" applyAlignment="1">
      <alignment horizontal="right" wrapText="1"/>
    </xf>
    <xf numFmtId="0" fontId="0" fillId="9" borderId="0" xfId="0" applyFill="1"/>
    <xf numFmtId="3" fontId="34" fillId="10" borderId="65" xfId="0" applyNumberFormat="1" applyFont="1" applyFill="1" applyBorder="1" applyAlignment="1">
      <alignment horizontal="right" wrapText="1"/>
    </xf>
    <xf numFmtId="0" fontId="0" fillId="10" borderId="0" xfId="0" applyFill="1"/>
    <xf numFmtId="3" fontId="34" fillId="8" borderId="65" xfId="0" applyNumberFormat="1" applyFont="1" applyFill="1" applyBorder="1" applyAlignment="1">
      <alignment horizontal="right" wrapText="1"/>
    </xf>
    <xf numFmtId="0" fontId="2" fillId="11" borderId="53" xfId="0" applyFont="1" applyFill="1" applyBorder="1"/>
    <xf numFmtId="3" fontId="34" fillId="10" borderId="64" xfId="0" applyNumberFormat="1" applyFont="1" applyFill="1" applyBorder="1" applyAlignment="1">
      <alignment horizontal="right" wrapText="1"/>
    </xf>
    <xf numFmtId="3" fontId="34" fillId="11" borderId="64" xfId="0" applyNumberFormat="1" applyFont="1" applyFill="1" applyBorder="1" applyAlignment="1">
      <alignment horizontal="right" wrapText="1"/>
    </xf>
    <xf numFmtId="172" fontId="2" fillId="11" borderId="64" xfId="0" applyNumberFormat="1" applyFont="1" applyFill="1" applyBorder="1" applyAlignment="1">
      <alignment horizontal="right" wrapText="1"/>
    </xf>
    <xf numFmtId="3" fontId="34" fillId="0" borderId="5" xfId="0" applyNumberFormat="1" applyFont="1" applyFill="1" applyBorder="1" applyAlignment="1">
      <alignment horizontal="right"/>
    </xf>
    <xf numFmtId="3" fontId="4" fillId="0" borderId="4" xfId="0" applyNumberFormat="1" applyFont="1" applyFill="1" applyBorder="1" applyAlignment="1">
      <alignment horizontal="right"/>
    </xf>
    <xf numFmtId="3" fontId="4" fillId="0" borderId="4" xfId="0" applyNumberFormat="1" applyFont="1" applyFill="1" applyBorder="1"/>
    <xf numFmtId="49" fontId="0" fillId="0" borderId="4" xfId="0" applyNumberFormat="1" applyFill="1" applyBorder="1"/>
    <xf numFmtId="3" fontId="4" fillId="0" borderId="4" xfId="0" applyNumberFormat="1" applyFont="1" applyBorder="1"/>
    <xf numFmtId="3" fontId="4" fillId="0" borderId="71" xfId="0" applyNumberFormat="1" applyFont="1" applyBorder="1"/>
    <xf numFmtId="3" fontId="4" fillId="0" borderId="45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29" fillId="0" borderId="4" xfId="0" applyNumberFormat="1" applyFont="1" applyBorder="1" applyAlignment="1">
      <alignment horizontal="right"/>
    </xf>
    <xf numFmtId="49" fontId="2" fillId="0" borderId="5" xfId="0" applyNumberFormat="1" applyFont="1" applyFill="1" applyBorder="1"/>
    <xf numFmtId="0" fontId="7" fillId="0" borderId="0" xfId="0" applyFont="1" applyAlignment="1">
      <alignment horizontal="justify" vertical="top" wrapText="1"/>
    </xf>
    <xf numFmtId="0" fontId="9" fillId="0" borderId="0" xfId="0" applyFont="1" applyAlignment="1">
      <alignment horizontal="right" vertical="top" wrapText="1"/>
    </xf>
    <xf numFmtId="6" fontId="9" fillId="0" borderId="0" xfId="0" applyNumberFormat="1" applyFont="1" applyAlignment="1">
      <alignment horizontal="right" vertical="top" wrapText="1"/>
    </xf>
    <xf numFmtId="169" fontId="12" fillId="0" borderId="46" xfId="0" applyNumberFormat="1" applyFont="1" applyBorder="1" applyAlignment="1">
      <alignment horizontal="right"/>
    </xf>
    <xf numFmtId="0" fontId="7" fillId="0" borderId="5" xfId="0" applyFont="1" applyBorder="1" applyAlignment="1">
      <alignment horizontal="justify" vertical="top" wrapText="1"/>
    </xf>
    <xf numFmtId="169" fontId="12" fillId="0" borderId="72" xfId="0" applyNumberFormat="1" applyFont="1" applyBorder="1" applyAlignment="1">
      <alignment horizontal="right"/>
    </xf>
    <xf numFmtId="169" fontId="12" fillId="0" borderId="36" xfId="0" applyNumberFormat="1" applyFont="1" applyBorder="1" applyAlignment="1"/>
    <xf numFmtId="0" fontId="2" fillId="0" borderId="0" xfId="0" applyFont="1"/>
    <xf numFmtId="0" fontId="2" fillId="3" borderId="27" xfId="0" applyFont="1" applyFill="1" applyBorder="1"/>
    <xf numFmtId="3" fontId="2" fillId="3" borderId="27" xfId="0" applyNumberFormat="1" applyFont="1" applyFill="1" applyBorder="1" applyAlignment="1">
      <alignment horizontal="right" wrapText="1"/>
    </xf>
    <xf numFmtId="3" fontId="35" fillId="0" borderId="62" xfId="0" applyNumberFormat="1" applyFont="1" applyFill="1" applyBorder="1" applyAlignment="1">
      <alignment horizontal="right"/>
    </xf>
    <xf numFmtId="3" fontId="35" fillId="0" borderId="62" xfId="0" applyNumberFormat="1" applyFont="1" applyBorder="1"/>
    <xf numFmtId="3" fontId="35" fillId="0" borderId="5" xfId="0" applyNumberFormat="1" applyFont="1" applyFill="1" applyBorder="1" applyAlignment="1">
      <alignment horizontal="right"/>
    </xf>
    <xf numFmtId="3" fontId="33" fillId="0" borderId="5" xfId="0" applyNumberFormat="1" applyFont="1" applyBorder="1" applyAlignment="1">
      <alignment horizontal="right"/>
    </xf>
    <xf numFmtId="3" fontId="35" fillId="0" borderId="5" xfId="0" applyNumberFormat="1" applyFont="1" applyBorder="1"/>
    <xf numFmtId="172" fontId="33" fillId="0" borderId="5" xfId="0" applyNumberFormat="1" applyFont="1" applyBorder="1" applyAlignment="1">
      <alignment horizontal="right"/>
    </xf>
    <xf numFmtId="0" fontId="2" fillId="0" borderId="5" xfId="0" applyFont="1" applyBorder="1"/>
    <xf numFmtId="49" fontId="4" fillId="0" borderId="5" xfId="0" applyNumberFormat="1" applyFont="1" applyBorder="1"/>
    <xf numFmtId="3" fontId="34" fillId="0" borderId="5" xfId="0" applyNumberFormat="1" applyFont="1" applyBorder="1" applyAlignment="1">
      <alignment horizontal="right"/>
    </xf>
    <xf numFmtId="3" fontId="34" fillId="0" borderId="5" xfId="0" applyNumberFormat="1" applyFont="1" applyBorder="1"/>
    <xf numFmtId="172" fontId="34" fillId="0" borderId="5" xfId="0" applyNumberFormat="1" applyFont="1" applyBorder="1" applyAlignment="1">
      <alignment horizontal="right"/>
    </xf>
    <xf numFmtId="172" fontId="34" fillId="0" borderId="5" xfId="0" applyNumberFormat="1" applyFont="1" applyBorder="1"/>
    <xf numFmtId="3" fontId="37" fillId="0" borderId="5" xfId="0" applyNumberFormat="1" applyFont="1" applyBorder="1"/>
    <xf numFmtId="3" fontId="19" fillId="0" borderId="73" xfId="0" applyNumberFormat="1" applyFont="1" applyBorder="1" applyAlignment="1">
      <alignment horizontal="center"/>
    </xf>
    <xf numFmtId="3" fontId="19" fillId="0" borderId="12" xfId="0" applyNumberFormat="1" applyFont="1" applyFill="1" applyBorder="1"/>
    <xf numFmtId="3" fontId="20" fillId="0" borderId="44" xfId="0" applyNumberFormat="1" applyFont="1" applyFill="1" applyBorder="1"/>
    <xf numFmtId="3" fontId="19" fillId="0" borderId="44" xfId="0" applyNumberFormat="1" applyFont="1" applyFill="1" applyBorder="1"/>
    <xf numFmtId="3" fontId="20" fillId="0" borderId="74" xfId="0" applyNumberFormat="1" applyFont="1" applyFill="1" applyBorder="1"/>
    <xf numFmtId="3" fontId="19" fillId="0" borderId="38" xfId="0" applyNumberFormat="1" applyFont="1" applyFill="1" applyBorder="1"/>
    <xf numFmtId="3" fontId="19" fillId="0" borderId="3" xfId="0" applyNumberFormat="1" applyFont="1" applyFill="1" applyBorder="1"/>
    <xf numFmtId="3" fontId="19" fillId="0" borderId="48" xfId="0" applyNumberFormat="1" applyFont="1" applyFill="1" applyBorder="1"/>
    <xf numFmtId="3" fontId="19" fillId="0" borderId="75" xfId="0" applyNumberFormat="1" applyFont="1" applyFill="1" applyBorder="1"/>
    <xf numFmtId="3" fontId="19" fillId="0" borderId="76" xfId="0" applyNumberFormat="1" applyFont="1" applyFill="1" applyBorder="1"/>
    <xf numFmtId="3" fontId="25" fillId="0" borderId="77" xfId="0" applyNumberFormat="1" applyFont="1" applyFill="1" applyBorder="1"/>
    <xf numFmtId="3" fontId="19" fillId="0" borderId="78" xfId="0" applyNumberFormat="1" applyFont="1" applyBorder="1" applyAlignment="1">
      <alignment horizontal="center"/>
    </xf>
    <xf numFmtId="3" fontId="20" fillId="0" borderId="34" xfId="0" applyNumberFormat="1" applyFont="1" applyFill="1" applyBorder="1"/>
    <xf numFmtId="3" fontId="19" fillId="0" borderId="34" xfId="0" applyNumberFormat="1" applyFont="1" applyFill="1" applyBorder="1"/>
    <xf numFmtId="3" fontId="24" fillId="0" borderId="34" xfId="0" applyNumberFormat="1" applyFont="1" applyFill="1" applyBorder="1" applyAlignment="1">
      <alignment horizontal="left"/>
    </xf>
    <xf numFmtId="3" fontId="20" fillId="0" borderId="46" xfId="0" applyNumberFormat="1" applyFont="1" applyFill="1" applyBorder="1"/>
    <xf numFmtId="3" fontId="20" fillId="0" borderId="34" xfId="0" applyNumberFormat="1" applyFont="1" applyFill="1" applyBorder="1" applyAlignment="1">
      <alignment vertical="center"/>
    </xf>
    <xf numFmtId="3" fontId="20" fillId="0" borderId="48" xfId="0" applyNumberFormat="1" applyFont="1" applyFill="1" applyBorder="1"/>
    <xf numFmtId="3" fontId="19" fillId="0" borderId="3" xfId="0" applyNumberFormat="1" applyFont="1" applyBorder="1"/>
    <xf numFmtId="3" fontId="19" fillId="0" borderId="34" xfId="0" applyNumberFormat="1" applyFont="1" applyBorder="1"/>
    <xf numFmtId="3" fontId="19" fillId="0" borderId="48" xfId="0" applyNumberFormat="1" applyFont="1" applyBorder="1"/>
    <xf numFmtId="3" fontId="19" fillId="0" borderId="75" xfId="0" applyNumberFormat="1" applyFont="1" applyBorder="1"/>
    <xf numFmtId="3" fontId="25" fillId="0" borderId="79" xfId="0" applyNumberFormat="1" applyFont="1" applyBorder="1"/>
    <xf numFmtId="3" fontId="27" fillId="0" borderId="34" xfId="0" applyNumberFormat="1" applyFont="1" applyBorder="1"/>
    <xf numFmtId="3" fontId="19" fillId="0" borderId="6" xfId="0" applyNumberFormat="1" applyFont="1" applyBorder="1" applyAlignment="1">
      <alignment horizontal="center"/>
    </xf>
    <xf numFmtId="3" fontId="19" fillId="0" borderId="75" xfId="0" applyNumberFormat="1" applyFont="1" applyBorder="1" applyAlignment="1">
      <alignment horizontal="center"/>
    </xf>
    <xf numFmtId="3" fontId="19" fillId="0" borderId="80" xfId="0" applyNumberFormat="1" applyFont="1" applyFill="1" applyBorder="1"/>
    <xf numFmtId="3" fontId="25" fillId="0" borderId="49" xfId="0" applyNumberFormat="1" applyFont="1" applyFill="1" applyBorder="1"/>
    <xf numFmtId="3" fontId="19" fillId="0" borderId="43" xfId="0" applyNumberFormat="1" applyFont="1" applyBorder="1" applyAlignment="1">
      <alignment horizontal="center"/>
    </xf>
    <xf numFmtId="3" fontId="4" fillId="0" borderId="81" xfId="0" applyNumberFormat="1" applyFont="1" applyBorder="1"/>
    <xf numFmtId="0" fontId="4" fillId="0" borderId="5" xfId="0" applyFont="1" applyBorder="1"/>
    <xf numFmtId="0" fontId="16" fillId="0" borderId="82" xfId="0" applyFont="1" applyBorder="1"/>
    <xf numFmtId="3" fontId="19" fillId="0" borderId="45" xfId="0" applyNumberFormat="1" applyFont="1" applyBorder="1"/>
    <xf numFmtId="3" fontId="19" fillId="0" borderId="80" xfId="0" applyNumberFormat="1" applyFont="1" applyBorder="1"/>
    <xf numFmtId="49" fontId="2" fillId="0" borderId="74" xfId="0" applyNumberFormat="1" applyFont="1" applyBorder="1" applyAlignment="1">
      <alignment horizontal="left"/>
    </xf>
    <xf numFmtId="0" fontId="2" fillId="0" borderId="8" xfId="0" applyFont="1" applyBorder="1"/>
    <xf numFmtId="3" fontId="2" fillId="0" borderId="74" xfId="0" applyNumberFormat="1" applyFont="1" applyBorder="1"/>
    <xf numFmtId="0" fontId="23" fillId="0" borderId="2" xfId="0" applyFont="1" applyBorder="1"/>
    <xf numFmtId="0" fontId="23" fillId="0" borderId="1" xfId="0" applyFont="1" applyBorder="1" applyAlignment="1">
      <alignment horizontal="left"/>
    </xf>
    <xf numFmtId="49" fontId="23" fillId="0" borderId="2" xfId="0" applyNumberFormat="1" applyFont="1" applyBorder="1" applyAlignment="1">
      <alignment horizontal="left"/>
    </xf>
    <xf numFmtId="3" fontId="20" fillId="0" borderId="1" xfId="0" applyNumberFormat="1" applyFont="1" applyFill="1" applyBorder="1"/>
    <xf numFmtId="3" fontId="20" fillId="0" borderId="12" xfId="0" applyNumberFormat="1" applyFont="1" applyFill="1" applyBorder="1"/>
    <xf numFmtId="49" fontId="4" fillId="0" borderId="4" xfId="0" applyNumberFormat="1" applyFont="1" applyFill="1" applyBorder="1"/>
    <xf numFmtId="0" fontId="4" fillId="0" borderId="5" xfId="0" applyFont="1" applyFill="1" applyBorder="1"/>
    <xf numFmtId="49" fontId="4" fillId="0" borderId="5" xfId="0" applyNumberFormat="1" applyFont="1" applyFill="1" applyBorder="1"/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0" fontId="2" fillId="0" borderId="83" xfId="0" applyFont="1" applyBorder="1" applyAlignment="1">
      <alignment horizontal="center"/>
    </xf>
    <xf numFmtId="3" fontId="34" fillId="0" borderId="4" xfId="0" applyNumberFormat="1" applyFont="1" applyFill="1" applyBorder="1" applyAlignment="1">
      <alignment horizontal="right"/>
    </xf>
    <xf numFmtId="0" fontId="0" fillId="0" borderId="84" xfId="0" applyFont="1" applyBorder="1"/>
    <xf numFmtId="3" fontId="33" fillId="0" borderId="85" xfId="0" applyNumberFormat="1" applyFont="1" applyBorder="1" applyAlignment="1">
      <alignment horizontal="right"/>
    </xf>
    <xf numFmtId="3" fontId="36" fillId="0" borderId="85" xfId="0" applyNumberFormat="1" applyFont="1" applyBorder="1" applyAlignment="1">
      <alignment horizontal="right"/>
    </xf>
    <xf numFmtId="3" fontId="36" fillId="0" borderId="85" xfId="0" applyNumberFormat="1" applyFont="1" applyBorder="1"/>
    <xf numFmtId="3" fontId="36" fillId="0" borderId="86" xfId="0" applyNumberFormat="1" applyFont="1" applyBorder="1"/>
    <xf numFmtId="172" fontId="36" fillId="0" borderId="86" xfId="0" applyNumberFormat="1" applyFont="1" applyBorder="1" applyAlignment="1">
      <alignment horizontal="right"/>
    </xf>
    <xf numFmtId="3" fontId="34" fillId="0" borderId="80" xfId="0" applyNumberFormat="1" applyFont="1" applyFill="1" applyBorder="1" applyAlignment="1">
      <alignment horizontal="right"/>
    </xf>
    <xf numFmtId="0" fontId="0" fillId="0" borderId="5" xfId="0" applyFont="1" applyBorder="1"/>
    <xf numFmtId="3" fontId="36" fillId="0" borderId="5" xfId="0" applyNumberFormat="1" applyFont="1" applyBorder="1"/>
    <xf numFmtId="172" fontId="36" fillId="0" borderId="5" xfId="0" applyNumberFormat="1" applyFont="1" applyBorder="1" applyAlignment="1">
      <alignment horizontal="right"/>
    </xf>
    <xf numFmtId="0" fontId="4" fillId="0" borderId="87" xfId="0" applyFont="1" applyBorder="1"/>
    <xf numFmtId="172" fontId="35" fillId="0" borderId="5" xfId="0" applyNumberFormat="1" applyFont="1" applyBorder="1" applyAlignment="1">
      <alignment horizontal="right"/>
    </xf>
    <xf numFmtId="3" fontId="34" fillId="0" borderId="88" xfId="0" applyNumberFormat="1" applyFont="1" applyBorder="1" applyAlignment="1">
      <alignment horizontal="right"/>
    </xf>
    <xf numFmtId="3" fontId="34" fillId="0" borderId="84" xfId="0" applyNumberFormat="1" applyFont="1" applyBorder="1" applyAlignment="1">
      <alignment horizontal="right"/>
    </xf>
    <xf numFmtId="49" fontId="4" fillId="0" borderId="7" xfId="0" applyNumberFormat="1" applyFont="1" applyBorder="1"/>
    <xf numFmtId="3" fontId="35" fillId="0" borderId="7" xfId="0" applyNumberFormat="1" applyFont="1" applyFill="1" applyBorder="1" applyAlignment="1">
      <alignment horizontal="right"/>
    </xf>
    <xf numFmtId="3" fontId="33" fillId="0" borderId="7" xfId="0" applyNumberFormat="1" applyFont="1" applyBorder="1" applyAlignment="1">
      <alignment horizontal="right"/>
    </xf>
    <xf numFmtId="3" fontId="35" fillId="0" borderId="7" xfId="0" applyNumberFormat="1" applyFont="1" applyBorder="1"/>
    <xf numFmtId="3" fontId="33" fillId="0" borderId="9" xfId="0" applyNumberFormat="1" applyFont="1" applyBorder="1"/>
    <xf numFmtId="3" fontId="33" fillId="0" borderId="7" xfId="0" applyNumberFormat="1" applyFont="1" applyBorder="1"/>
    <xf numFmtId="172" fontId="33" fillId="0" borderId="7" xfId="0" applyNumberFormat="1" applyFont="1" applyBorder="1" applyAlignment="1">
      <alignment horizontal="right"/>
    </xf>
    <xf numFmtId="3" fontId="35" fillId="0" borderId="62" xfId="0" applyNumberFormat="1" applyFont="1" applyBorder="1" applyAlignment="1">
      <alignment horizontal="right"/>
    </xf>
    <xf numFmtId="3" fontId="35" fillId="0" borderId="89" xfId="0" applyNumberFormat="1" applyFont="1" applyBorder="1"/>
    <xf numFmtId="172" fontId="34" fillId="0" borderId="89" xfId="0" applyNumberFormat="1" applyFont="1" applyBorder="1" applyAlignment="1">
      <alignment horizontal="right"/>
    </xf>
    <xf numFmtId="3" fontId="35" fillId="0" borderId="1" xfId="0" applyNumberFormat="1" applyFont="1" applyFill="1" applyBorder="1" applyAlignment="1">
      <alignment horizontal="right"/>
    </xf>
    <xf numFmtId="0" fontId="0" fillId="0" borderId="90" xfId="0" applyFont="1" applyBorder="1"/>
    <xf numFmtId="3" fontId="35" fillId="0" borderId="91" xfId="0" applyNumberFormat="1" applyFont="1" applyFill="1" applyBorder="1" applyAlignment="1">
      <alignment horizontal="right"/>
    </xf>
    <xf numFmtId="3" fontId="33" fillId="0" borderId="92" xfId="0" applyNumberFormat="1" applyFont="1" applyBorder="1" applyAlignment="1">
      <alignment horizontal="right"/>
    </xf>
    <xf numFmtId="3" fontId="35" fillId="0" borderId="92" xfId="0" applyNumberFormat="1" applyFont="1" applyBorder="1"/>
    <xf numFmtId="3" fontId="33" fillId="0" borderId="92" xfId="0" applyNumberFormat="1" applyFont="1" applyBorder="1"/>
    <xf numFmtId="3" fontId="33" fillId="0" borderId="91" xfId="0" applyNumberFormat="1" applyFont="1" applyBorder="1"/>
    <xf numFmtId="172" fontId="33" fillId="0" borderId="91" xfId="0" applyNumberFormat="1" applyFont="1" applyBorder="1" applyAlignment="1">
      <alignment horizontal="right"/>
    </xf>
    <xf numFmtId="0" fontId="2" fillId="0" borderId="10" xfId="0" applyFont="1" applyBorder="1"/>
    <xf numFmtId="3" fontId="34" fillId="0" borderId="10" xfId="0" applyNumberFormat="1" applyFont="1" applyFill="1" applyBorder="1" applyAlignment="1">
      <alignment horizontal="right"/>
    </xf>
    <xf numFmtId="3" fontId="34" fillId="0" borderId="10" xfId="0" applyNumberFormat="1" applyFont="1" applyBorder="1" applyAlignment="1">
      <alignment horizontal="right"/>
    </xf>
    <xf numFmtId="0" fontId="0" fillId="0" borderId="1" xfId="0" applyFont="1" applyBorder="1"/>
    <xf numFmtId="3" fontId="34" fillId="0" borderId="1" xfId="0" applyNumberFormat="1" applyFont="1" applyBorder="1" applyAlignment="1">
      <alignment horizontal="right"/>
    </xf>
    <xf numFmtId="3" fontId="33" fillId="0" borderId="1" xfId="0" applyNumberFormat="1" applyFont="1" applyBorder="1"/>
    <xf numFmtId="3" fontId="33" fillId="0" borderId="1" xfId="0" applyNumberFormat="1" applyFont="1" applyBorder="1" applyAlignment="1">
      <alignment horizontal="right"/>
    </xf>
    <xf numFmtId="172" fontId="33" fillId="0" borderId="1" xfId="0" applyNumberFormat="1" applyFont="1" applyBorder="1"/>
    <xf numFmtId="0" fontId="29" fillId="0" borderId="49" xfId="0" applyFont="1" applyBorder="1"/>
    <xf numFmtId="3" fontId="35" fillId="0" borderId="49" xfId="0" applyNumberFormat="1" applyFont="1" applyFill="1" applyBorder="1" applyAlignment="1">
      <alignment horizontal="right"/>
    </xf>
    <xf numFmtId="3" fontId="35" fillId="0" borderId="49" xfId="0" applyNumberFormat="1" applyFont="1" applyBorder="1" applyAlignment="1">
      <alignment horizontal="right"/>
    </xf>
    <xf numFmtId="3" fontId="35" fillId="0" borderId="49" xfId="0" applyNumberFormat="1" applyFont="1" applyBorder="1"/>
    <xf numFmtId="172" fontId="35" fillId="0" borderId="49" xfId="0" applyNumberFormat="1" applyFont="1" applyBorder="1" applyAlignment="1">
      <alignment horizontal="right"/>
    </xf>
    <xf numFmtId="0" fontId="0" fillId="0" borderId="7" xfId="0" applyFont="1" applyBorder="1"/>
    <xf numFmtId="3" fontId="34" fillId="0" borderId="1" xfId="0" applyNumberFormat="1" applyFont="1" applyFill="1" applyBorder="1" applyAlignment="1">
      <alignment horizontal="right"/>
    </xf>
    <xf numFmtId="3" fontId="34" fillId="0" borderId="66" xfId="0" applyNumberFormat="1" applyFont="1" applyFill="1" applyBorder="1" applyAlignment="1">
      <alignment horizontal="right"/>
    </xf>
    <xf numFmtId="3" fontId="34" fillId="0" borderId="7" xfId="0" applyNumberFormat="1" applyFont="1" applyFill="1" applyBorder="1" applyAlignment="1">
      <alignment horizontal="right"/>
    </xf>
    <xf numFmtId="3" fontId="34" fillId="0" borderId="7" xfId="0" applyNumberFormat="1" applyFont="1" applyBorder="1" applyAlignment="1">
      <alignment horizontal="right"/>
    </xf>
    <xf numFmtId="172" fontId="33" fillId="0" borderId="7" xfId="0" applyNumberFormat="1" applyFont="1" applyBorder="1"/>
    <xf numFmtId="3" fontId="34" fillId="0" borderId="66" xfId="0" applyNumberFormat="1" applyFont="1" applyBorder="1" applyAlignment="1">
      <alignment horizontal="right"/>
    </xf>
    <xf numFmtId="0" fontId="0" fillId="0" borderId="0" xfId="0" applyFill="1"/>
    <xf numFmtId="0" fontId="10" fillId="0" borderId="27" xfId="0" applyFont="1" applyBorder="1"/>
    <xf numFmtId="0" fontId="10" fillId="0" borderId="46" xfId="0" applyFont="1" applyBorder="1"/>
    <xf numFmtId="169" fontId="10" fillId="0" borderId="27" xfId="0" applyNumberFormat="1" applyFont="1" applyBorder="1" applyAlignment="1">
      <alignment horizontal="right"/>
    </xf>
    <xf numFmtId="9" fontId="17" fillId="0" borderId="30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173" fontId="35" fillId="0" borderId="65" xfId="0" applyNumberFormat="1" applyFont="1" applyBorder="1" applyAlignment="1">
      <alignment horizontal="right"/>
    </xf>
    <xf numFmtId="173" fontId="35" fillId="0" borderId="66" xfId="0" applyNumberFormat="1" applyFont="1" applyBorder="1" applyAlignment="1">
      <alignment horizontal="right"/>
    </xf>
    <xf numFmtId="173" fontId="34" fillId="0" borderId="65" xfId="0" applyNumberFormat="1" applyFont="1" applyBorder="1" applyAlignment="1">
      <alignment horizontal="right"/>
    </xf>
    <xf numFmtId="173" fontId="34" fillId="0" borderId="66" xfId="0" applyNumberFormat="1" applyFont="1" applyBorder="1" applyAlignment="1">
      <alignment horizontal="right"/>
    </xf>
    <xf numFmtId="173" fontId="34" fillId="8" borderId="65" xfId="0" applyNumberFormat="1" applyFont="1" applyFill="1" applyBorder="1" applyAlignment="1">
      <alignment horizontal="right" wrapText="1"/>
    </xf>
    <xf numFmtId="173" fontId="34" fillId="11" borderId="64" xfId="0" applyNumberFormat="1" applyFont="1" applyFill="1" applyBorder="1" applyAlignment="1">
      <alignment horizontal="right" wrapText="1"/>
    </xf>
    <xf numFmtId="3" fontId="4" fillId="0" borderId="0" xfId="0" applyNumberFormat="1" applyFont="1"/>
    <xf numFmtId="3" fontId="4" fillId="0" borderId="16" xfId="0" applyNumberFormat="1" applyFont="1" applyBorder="1" applyAlignment="1">
      <alignment horizontal="right"/>
    </xf>
    <xf numFmtId="173" fontId="34" fillId="0" borderId="62" xfId="0" applyNumberFormat="1" applyFont="1" applyFill="1" applyBorder="1" applyAlignment="1">
      <alignment horizontal="right"/>
    </xf>
    <xf numFmtId="173" fontId="34" fillId="0" borderId="63" xfId="0" applyNumberFormat="1" applyFont="1" applyFill="1" applyBorder="1" applyAlignment="1">
      <alignment horizontal="right"/>
    </xf>
    <xf numFmtId="0" fontId="16" fillId="0" borderId="93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16" fillId="0" borderId="95" xfId="0" applyFont="1" applyBorder="1" applyAlignment="1">
      <alignment horizontal="left" vertical="center"/>
    </xf>
    <xf numFmtId="0" fontId="16" fillId="0" borderId="96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27" fillId="0" borderId="5" xfId="0" applyFont="1" applyBorder="1" applyAlignment="1">
      <alignment horizontal="left"/>
    </xf>
    <xf numFmtId="0" fontId="27" fillId="0" borderId="5" xfId="0" applyFont="1" applyBorder="1" applyAlignment="1"/>
    <xf numFmtId="0" fontId="19" fillId="0" borderId="41" xfId="0" applyFont="1" applyBorder="1" applyAlignment="1">
      <alignment horizontal="left"/>
    </xf>
    <xf numFmtId="0" fontId="19" fillId="0" borderId="41" xfId="0" applyFont="1" applyBorder="1" applyAlignment="1"/>
    <xf numFmtId="0" fontId="25" fillId="0" borderId="47" xfId="0" applyFont="1" applyBorder="1" applyAlignment="1">
      <alignment horizontal="left"/>
    </xf>
    <xf numFmtId="0" fontId="25" fillId="0" borderId="47" xfId="0" applyFont="1" applyBorder="1" applyAlignment="1"/>
    <xf numFmtId="0" fontId="25" fillId="0" borderId="99" xfId="0" applyFont="1" applyBorder="1" applyAlignment="1">
      <alignment horizontal="left"/>
    </xf>
    <xf numFmtId="0" fontId="25" fillId="0" borderId="77" xfId="0" applyFont="1" applyBorder="1" applyAlignment="1"/>
    <xf numFmtId="0" fontId="25" fillId="0" borderId="100" xfId="0" applyFont="1" applyBorder="1" applyAlignment="1"/>
    <xf numFmtId="0" fontId="19" fillId="0" borderId="101" xfId="0" applyFont="1" applyBorder="1" applyAlignment="1">
      <alignment horizontal="left"/>
    </xf>
    <xf numFmtId="0" fontId="19" fillId="0" borderId="38" xfId="0" applyFont="1" applyBorder="1" applyAlignment="1"/>
    <xf numFmtId="0" fontId="19" fillId="0" borderId="75" xfId="0" applyFont="1" applyBorder="1" applyAlignment="1"/>
    <xf numFmtId="0" fontId="19" fillId="0" borderId="80" xfId="0" applyFont="1" applyBorder="1" applyAlignment="1">
      <alignment horizontal="left"/>
    </xf>
    <xf numFmtId="0" fontId="19" fillId="0" borderId="80" xfId="0" applyFont="1" applyBorder="1" applyAlignme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101" xfId="0" applyFont="1" applyBorder="1" applyAlignment="1">
      <alignment horizontal="left"/>
    </xf>
    <xf numFmtId="0" fontId="0" fillId="0" borderId="38" xfId="0" applyBorder="1" applyAlignment="1"/>
    <xf numFmtId="0" fontId="0" fillId="0" borderId="75" xfId="0" applyBorder="1" applyAlignment="1"/>
    <xf numFmtId="0" fontId="19" fillId="0" borderId="102" xfId="0" applyFont="1" applyBorder="1" applyAlignment="1">
      <alignment horizontal="left"/>
    </xf>
    <xf numFmtId="0" fontId="19" fillId="0" borderId="76" xfId="0" applyFont="1" applyBorder="1" applyAlignment="1"/>
    <xf numFmtId="0" fontId="19" fillId="0" borderId="13" xfId="0" applyFont="1" applyBorder="1" applyAlignment="1"/>
    <xf numFmtId="0" fontId="2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34" fillId="0" borderId="103" xfId="0" applyNumberFormat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102" xfId="0" applyFont="1" applyBorder="1" applyAlignment="1"/>
    <xf numFmtId="0" fontId="15" fillId="0" borderId="0" xfId="0" applyFont="1" applyBorder="1" applyAlignment="1"/>
    <xf numFmtId="0" fontId="12" fillId="0" borderId="102" xfId="0" applyFont="1" applyFill="1" applyBorder="1" applyAlignment="1">
      <alignment horizontal="left" vertical="top" wrapText="1"/>
    </xf>
    <xf numFmtId="0" fontId="15" fillId="0" borderId="13" xfId="0" applyFont="1" applyBorder="1" applyAlignment="1"/>
    <xf numFmtId="0" fontId="13" fillId="0" borderId="37" xfId="0" applyFont="1" applyFill="1" applyBorder="1" applyAlignment="1">
      <alignment horizontal="justify" vertical="top" wrapText="1"/>
    </xf>
    <xf numFmtId="0" fontId="0" fillId="0" borderId="14" xfId="0" applyBorder="1" applyAlignment="1"/>
    <xf numFmtId="0" fontId="12" fillId="0" borderId="104" xfId="0" applyFont="1" applyBorder="1" applyAlignment="1"/>
    <xf numFmtId="0" fontId="15" fillId="0" borderId="72" xfId="0" applyFont="1" applyBorder="1" applyAlignment="1"/>
    <xf numFmtId="0" fontId="4" fillId="0" borderId="23" xfId="0" applyFont="1" applyBorder="1"/>
    <xf numFmtId="0" fontId="4" fillId="0" borderId="109" xfId="0" applyFont="1" applyBorder="1"/>
    <xf numFmtId="0" fontId="4" fillId="0" borderId="105" xfId="0" applyFont="1" applyBorder="1"/>
    <xf numFmtId="0" fontId="4" fillId="0" borderId="106" xfId="0" applyFont="1" applyBorder="1"/>
    <xf numFmtId="0" fontId="2" fillId="0" borderId="107" xfId="0" applyFont="1" applyBorder="1"/>
    <xf numFmtId="0" fontId="2" fillId="0" borderId="108" xfId="0" applyFont="1" applyBorder="1"/>
    <xf numFmtId="0" fontId="4" fillId="0" borderId="0" xfId="0" applyFont="1" applyAlignment="1">
      <alignment horizontal="right"/>
    </xf>
    <xf numFmtId="0" fontId="2" fillId="0" borderId="83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3" fontId="1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9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97" xfId="0" applyFont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30" fillId="0" borderId="57" xfId="0" applyFont="1" applyFill="1" applyBorder="1"/>
    <xf numFmtId="3" fontId="30" fillId="0" borderId="60" xfId="0" applyNumberFormat="1" applyFont="1" applyFill="1" applyBorder="1" applyAlignment="1">
      <alignment horizontal="right"/>
    </xf>
    <xf numFmtId="0" fontId="3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71" xfId="0" applyBorder="1"/>
    <xf numFmtId="0" fontId="0" fillId="0" borderId="45" xfId="0" applyBorder="1"/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6"/>
  <sheetViews>
    <sheetView workbookViewId="0">
      <selection activeCell="C11" sqref="C11"/>
    </sheetView>
  </sheetViews>
  <sheetFormatPr defaultRowHeight="13.2"/>
  <cols>
    <col min="1" max="1" width="8.44140625" customWidth="1"/>
    <col min="2" max="2" width="8.33203125" customWidth="1"/>
    <col min="3" max="3" width="62.44140625" customWidth="1"/>
  </cols>
  <sheetData>
    <row r="2" spans="1:3" ht="13.8" thickBot="1">
      <c r="A2" s="76"/>
      <c r="B2" s="77"/>
    </row>
    <row r="3" spans="1:3" ht="15.6">
      <c r="A3" s="482" t="s">
        <v>61</v>
      </c>
      <c r="B3" s="483"/>
      <c r="C3" s="484" t="s">
        <v>62</v>
      </c>
    </row>
    <row r="4" spans="1:3" ht="15.6">
      <c r="A4" s="78" t="s">
        <v>63</v>
      </c>
      <c r="B4" s="79" t="s">
        <v>64</v>
      </c>
      <c r="C4" s="485"/>
    </row>
    <row r="5" spans="1:3" ht="15.6">
      <c r="A5" s="486" t="s">
        <v>65</v>
      </c>
      <c r="B5" s="487"/>
      <c r="C5" s="488"/>
    </row>
    <row r="6" spans="1:3" ht="15.6">
      <c r="A6" s="481" t="s">
        <v>66</v>
      </c>
      <c r="B6" s="479"/>
      <c r="C6" s="480"/>
    </row>
    <row r="7" spans="1:3" ht="15.6">
      <c r="A7" s="82"/>
      <c r="B7" s="80">
        <v>6</v>
      </c>
      <c r="C7" s="83" t="s">
        <v>67</v>
      </c>
    </row>
    <row r="8" spans="1:3" ht="15.6">
      <c r="A8" s="84"/>
      <c r="B8" s="80">
        <v>7</v>
      </c>
      <c r="C8" s="83" t="s">
        <v>68</v>
      </c>
    </row>
    <row r="9" spans="1:3" ht="15.6">
      <c r="A9" s="478" t="s">
        <v>69</v>
      </c>
      <c r="B9" s="479"/>
      <c r="C9" s="480"/>
    </row>
    <row r="10" spans="1:3" ht="15.6">
      <c r="A10" s="481" t="s">
        <v>70</v>
      </c>
      <c r="B10" s="479"/>
      <c r="C10" s="480"/>
    </row>
    <row r="11" spans="1:3" ht="15.6">
      <c r="A11" s="85"/>
      <c r="B11" s="85">
        <v>1</v>
      </c>
      <c r="C11" s="392" t="s">
        <v>329</v>
      </c>
    </row>
    <row r="12" spans="1:3" ht="15.6">
      <c r="A12" s="481" t="s">
        <v>71</v>
      </c>
      <c r="B12" s="479"/>
      <c r="C12" s="480"/>
    </row>
    <row r="13" spans="1:3" ht="15.6">
      <c r="A13" s="86"/>
      <c r="B13" s="80">
        <v>2</v>
      </c>
      <c r="C13" s="81" t="s">
        <v>72</v>
      </c>
    </row>
    <row r="14" spans="1:3" ht="15.6">
      <c r="A14" s="87"/>
      <c r="B14" s="80">
        <v>4</v>
      </c>
      <c r="C14" s="81" t="s">
        <v>73</v>
      </c>
    </row>
    <row r="15" spans="1:3" ht="15.6">
      <c r="A15" s="87"/>
      <c r="B15" s="80">
        <v>5</v>
      </c>
      <c r="C15" s="81" t="s">
        <v>74</v>
      </c>
    </row>
    <row r="16" spans="1:3" ht="15.6">
      <c r="A16" s="88"/>
      <c r="B16" s="80">
        <v>8</v>
      </c>
      <c r="C16" s="81" t="s">
        <v>75</v>
      </c>
    </row>
  </sheetData>
  <mergeCells count="7">
    <mergeCell ref="A9:C9"/>
    <mergeCell ref="A10:C10"/>
    <mergeCell ref="A12:C12"/>
    <mergeCell ref="A3:B3"/>
    <mergeCell ref="C3:C4"/>
    <mergeCell ref="A5:C5"/>
    <mergeCell ref="A6:C6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3"/>
  <sheetViews>
    <sheetView workbookViewId="0">
      <selection activeCell="A2" sqref="A2:D2"/>
    </sheetView>
  </sheetViews>
  <sheetFormatPr defaultRowHeight="13.2"/>
  <cols>
    <col min="1" max="1" width="4.6640625" style="177" customWidth="1"/>
    <col min="2" max="2" width="8" style="178" customWidth="1"/>
    <col min="3" max="3" width="47.5546875" customWidth="1"/>
    <col min="4" max="4" width="16.109375" style="50" customWidth="1"/>
    <col min="5" max="5" width="16.109375" style="50" hidden="1" customWidth="1"/>
  </cols>
  <sheetData>
    <row r="1" spans="1:5">
      <c r="A1" s="503" t="s">
        <v>76</v>
      </c>
      <c r="B1" s="503"/>
      <c r="C1" s="503"/>
      <c r="D1" s="503"/>
      <c r="E1"/>
    </row>
    <row r="2" spans="1:5">
      <c r="A2" s="504" t="s">
        <v>382</v>
      </c>
      <c r="B2" s="504"/>
      <c r="C2" s="505"/>
      <c r="D2" s="505"/>
      <c r="E2"/>
    </row>
    <row r="3" spans="1:5" ht="13.8" thickBot="1">
      <c r="A3" s="89"/>
      <c r="B3" s="90"/>
      <c r="C3" s="91"/>
      <c r="D3" s="91"/>
      <c r="E3" s="91"/>
    </row>
    <row r="4" spans="1:5" ht="13.8" thickBot="1">
      <c r="A4" s="92" t="s">
        <v>77</v>
      </c>
      <c r="B4" s="93" t="s">
        <v>78</v>
      </c>
      <c r="C4" s="94" t="s">
        <v>79</v>
      </c>
      <c r="D4" s="385" t="s">
        <v>330</v>
      </c>
      <c r="E4" s="361" t="s">
        <v>80</v>
      </c>
    </row>
    <row r="5" spans="1:5" ht="14.4" thickTop="1" thickBot="1">
      <c r="A5" s="95"/>
      <c r="B5" s="96"/>
      <c r="C5" s="97" t="s">
        <v>81</v>
      </c>
      <c r="D5" s="386"/>
      <c r="E5" s="98"/>
    </row>
    <row r="6" spans="1:5" ht="13.8" thickTop="1">
      <c r="A6" s="99" t="s">
        <v>31</v>
      </c>
      <c r="B6" s="100">
        <v>1</v>
      </c>
      <c r="C6" s="101" t="s">
        <v>82</v>
      </c>
      <c r="D6" s="116">
        <f>SUM(D7:D8)</f>
        <v>449668900</v>
      </c>
      <c r="E6" s="362">
        <f>SUM(E7:E8)</f>
        <v>346183</v>
      </c>
    </row>
    <row r="7" spans="1:5">
      <c r="A7" s="102"/>
      <c r="B7" s="103">
        <v>11</v>
      </c>
      <c r="C7" s="104" t="s">
        <v>83</v>
      </c>
      <c r="D7" s="133">
        <v>390705487</v>
      </c>
      <c r="E7" s="363">
        <v>318009</v>
      </c>
    </row>
    <row r="8" spans="1:5">
      <c r="A8" s="102"/>
      <c r="B8" s="103">
        <v>16</v>
      </c>
      <c r="C8" s="104" t="s">
        <v>84</v>
      </c>
      <c r="D8" s="133">
        <v>58963413</v>
      </c>
      <c r="E8" s="363">
        <v>28174</v>
      </c>
    </row>
    <row r="9" spans="1:5">
      <c r="A9" s="105" t="s">
        <v>32</v>
      </c>
      <c r="B9" s="106">
        <v>3</v>
      </c>
      <c r="C9" s="107" t="s">
        <v>85</v>
      </c>
      <c r="D9" s="138">
        <f>SUM(D10:D12)</f>
        <v>86285000</v>
      </c>
      <c r="E9" s="364">
        <f>SUM(E10:E12)</f>
        <v>91285</v>
      </c>
    </row>
    <row r="10" spans="1:5">
      <c r="A10" s="102"/>
      <c r="B10" s="103">
        <v>34</v>
      </c>
      <c r="C10" s="104" t="s">
        <v>86</v>
      </c>
      <c r="D10" s="133">
        <v>13685000</v>
      </c>
      <c r="E10" s="363">
        <v>13685</v>
      </c>
    </row>
    <row r="11" spans="1:5">
      <c r="A11" s="102"/>
      <c r="B11" s="103">
        <v>35</v>
      </c>
      <c r="C11" s="104" t="s">
        <v>87</v>
      </c>
      <c r="D11" s="133">
        <v>71500000</v>
      </c>
      <c r="E11" s="363">
        <v>73500</v>
      </c>
    </row>
    <row r="12" spans="1:5">
      <c r="A12" s="108"/>
      <c r="B12" s="109">
        <v>36</v>
      </c>
      <c r="C12" s="110" t="s">
        <v>88</v>
      </c>
      <c r="D12" s="133">
        <v>1100000</v>
      </c>
      <c r="E12" s="363">
        <v>4100</v>
      </c>
    </row>
    <row r="13" spans="1:5">
      <c r="A13" s="105" t="s">
        <v>33</v>
      </c>
      <c r="B13" s="106">
        <v>4</v>
      </c>
      <c r="C13" s="107" t="s">
        <v>89</v>
      </c>
      <c r="D13" s="138">
        <f>SUM(D14:D19)</f>
        <v>71065000</v>
      </c>
      <c r="E13" s="364">
        <f>SUM(E14:E19)</f>
        <v>67527</v>
      </c>
    </row>
    <row r="14" spans="1:5">
      <c r="A14" s="102"/>
      <c r="B14" s="103" t="s">
        <v>90</v>
      </c>
      <c r="C14" s="104" t="s">
        <v>91</v>
      </c>
      <c r="D14" s="133">
        <v>31011000</v>
      </c>
      <c r="E14" s="363">
        <v>31323</v>
      </c>
    </row>
    <row r="15" spans="1:5">
      <c r="A15" s="102"/>
      <c r="B15" s="103" t="s">
        <v>92</v>
      </c>
      <c r="C15" s="104" t="s">
        <v>93</v>
      </c>
      <c r="D15" s="133">
        <v>3410000</v>
      </c>
      <c r="E15" s="363">
        <v>7000</v>
      </c>
    </row>
    <row r="16" spans="1:5">
      <c r="A16" s="102"/>
      <c r="B16" s="103" t="s">
        <v>94</v>
      </c>
      <c r="C16" s="104" t="s">
        <v>95</v>
      </c>
      <c r="D16" s="133">
        <v>3630000</v>
      </c>
      <c r="E16" s="363">
        <v>2520</v>
      </c>
    </row>
    <row r="17" spans="1:5">
      <c r="A17" s="102"/>
      <c r="B17" s="103" t="s">
        <v>96</v>
      </c>
      <c r="C17" s="104" t="s">
        <v>97</v>
      </c>
      <c r="D17" s="133">
        <v>18564000</v>
      </c>
      <c r="E17" s="363">
        <v>16388</v>
      </c>
    </row>
    <row r="18" spans="1:5">
      <c r="A18" s="102"/>
      <c r="B18" s="103" t="s">
        <v>98</v>
      </c>
      <c r="C18" s="104" t="s">
        <v>99</v>
      </c>
      <c r="D18" s="133">
        <v>12712000</v>
      </c>
      <c r="E18" s="363">
        <v>10190</v>
      </c>
    </row>
    <row r="19" spans="1:5" ht="13.8" thickBot="1">
      <c r="A19" s="111"/>
      <c r="B19" s="112" t="s">
        <v>100</v>
      </c>
      <c r="C19" s="113" t="s">
        <v>327</v>
      </c>
      <c r="D19" s="167">
        <v>1738000</v>
      </c>
      <c r="E19" s="365">
        <v>106</v>
      </c>
    </row>
    <row r="20" spans="1:5" ht="14.4" thickTop="1" thickBot="1">
      <c r="A20" s="506" t="s">
        <v>101</v>
      </c>
      <c r="B20" s="499"/>
      <c r="C20" s="500"/>
      <c r="D20" s="121">
        <f>SUM(D6+D9+D13)</f>
        <v>607018900</v>
      </c>
      <c r="E20" s="366">
        <f>SUM(E6+E9+E13)</f>
        <v>504995</v>
      </c>
    </row>
    <row r="21" spans="1:5" ht="13.8" thickTop="1">
      <c r="A21" s="99" t="s">
        <v>34</v>
      </c>
      <c r="B21" s="114">
        <v>2</v>
      </c>
      <c r="C21" s="115" t="s">
        <v>102</v>
      </c>
      <c r="D21" s="116">
        <v>0</v>
      </c>
      <c r="E21" s="367">
        <v>3937</v>
      </c>
    </row>
    <row r="22" spans="1:5" ht="13.8" thickBot="1">
      <c r="A22" s="117" t="s">
        <v>103</v>
      </c>
      <c r="B22" s="118">
        <v>5</v>
      </c>
      <c r="C22" s="119" t="s">
        <v>104</v>
      </c>
      <c r="D22" s="120">
        <v>10000000</v>
      </c>
      <c r="E22" s="368">
        <v>472</v>
      </c>
    </row>
    <row r="23" spans="1:5" ht="14.4" thickTop="1" thickBot="1">
      <c r="A23" s="506" t="s">
        <v>105</v>
      </c>
      <c r="B23" s="507"/>
      <c r="C23" s="508"/>
      <c r="D23" s="121">
        <f>SUM(D21:D22)</f>
        <v>10000000</v>
      </c>
      <c r="E23" s="369">
        <f>SUM(E21:E22)</f>
        <v>4409</v>
      </c>
    </row>
    <row r="24" spans="1:5" ht="13.8" thickTop="1">
      <c r="A24" s="99" t="s">
        <v>35</v>
      </c>
      <c r="B24" s="122" t="s">
        <v>106</v>
      </c>
      <c r="C24" s="123" t="s">
        <v>107</v>
      </c>
      <c r="D24" s="116">
        <f>SUM(D25:D27)</f>
        <v>476678900</v>
      </c>
      <c r="E24" s="367" t="e">
        <f>SUM(E27+E26+#REF!)</f>
        <v>#REF!</v>
      </c>
    </row>
    <row r="25" spans="1:5" s="38" customFormat="1">
      <c r="A25" s="399"/>
      <c r="B25" s="400" t="s">
        <v>342</v>
      </c>
      <c r="C25" s="398" t="s">
        <v>343</v>
      </c>
      <c r="D25" s="401">
        <v>34269000</v>
      </c>
      <c r="E25" s="402"/>
    </row>
    <row r="26" spans="1:5">
      <c r="A26" s="102"/>
      <c r="B26" s="103" t="s">
        <v>108</v>
      </c>
      <c r="C26" s="104" t="s">
        <v>109</v>
      </c>
      <c r="D26" s="133">
        <v>80000000</v>
      </c>
      <c r="E26" s="363">
        <v>8502</v>
      </c>
    </row>
    <row r="27" spans="1:5" ht="13.8" thickBot="1">
      <c r="A27" s="111"/>
      <c r="B27" s="112" t="s">
        <v>110</v>
      </c>
      <c r="C27" s="113" t="s">
        <v>111</v>
      </c>
      <c r="D27" s="167">
        <v>362409900</v>
      </c>
      <c r="E27" s="365">
        <v>286495</v>
      </c>
    </row>
    <row r="28" spans="1:5" ht="14.4" thickTop="1" thickBot="1">
      <c r="A28" s="509" t="s">
        <v>112</v>
      </c>
      <c r="B28" s="510"/>
      <c r="C28" s="511"/>
      <c r="D28" s="387">
        <f>SUM(D24)</f>
        <v>476678900</v>
      </c>
      <c r="E28" s="370">
        <v>374996</v>
      </c>
    </row>
    <row r="29" spans="1:5" ht="15" thickTop="1" thickBot="1">
      <c r="A29" s="495" t="s">
        <v>113</v>
      </c>
      <c r="B29" s="496"/>
      <c r="C29" s="497"/>
      <c r="D29" s="388">
        <f>SUM(D20+D23+D28)</f>
        <v>1093697800</v>
      </c>
      <c r="E29" s="371">
        <f>SUM(E20+E23+E28)</f>
        <v>884400</v>
      </c>
    </row>
    <row r="30" spans="1:5" ht="13.8" thickBot="1">
      <c r="A30" s="124" t="s">
        <v>77</v>
      </c>
      <c r="B30" s="125" t="s">
        <v>114</v>
      </c>
      <c r="C30" s="126" t="s">
        <v>115</v>
      </c>
      <c r="D30" s="389"/>
      <c r="E30" s="372"/>
    </row>
    <row r="31" spans="1:5">
      <c r="A31" s="127" t="s">
        <v>36</v>
      </c>
      <c r="B31" s="128" t="s">
        <v>116</v>
      </c>
      <c r="C31" s="129" t="s">
        <v>117</v>
      </c>
      <c r="D31" s="116">
        <f>SUM(D32:D39)</f>
        <v>318172600</v>
      </c>
      <c r="E31" s="367">
        <f>SUM(E32:E39)</f>
        <v>265243</v>
      </c>
    </row>
    <row r="32" spans="1:5" ht="15">
      <c r="A32" s="130"/>
      <c r="B32" s="131" t="s">
        <v>118</v>
      </c>
      <c r="C32" s="132" t="s">
        <v>119</v>
      </c>
      <c r="D32" s="360">
        <v>271367600</v>
      </c>
      <c r="E32" s="373">
        <v>224916</v>
      </c>
    </row>
    <row r="33" spans="1:5">
      <c r="A33" s="130"/>
      <c r="B33" s="131" t="s">
        <v>120</v>
      </c>
      <c r="C33" s="132" t="s">
        <v>121</v>
      </c>
      <c r="D33" s="133">
        <v>700000</v>
      </c>
      <c r="E33" s="373">
        <v>1850</v>
      </c>
    </row>
    <row r="34" spans="1:5">
      <c r="A34" s="130"/>
      <c r="B34" s="131" t="s">
        <v>122</v>
      </c>
      <c r="C34" s="134" t="s">
        <v>123</v>
      </c>
      <c r="D34" s="133">
        <v>904000</v>
      </c>
      <c r="E34" s="373">
        <v>4900</v>
      </c>
    </row>
    <row r="35" spans="1:5">
      <c r="A35" s="130"/>
      <c r="B35" s="131" t="s">
        <v>124</v>
      </c>
      <c r="C35" s="132" t="s">
        <v>125</v>
      </c>
      <c r="D35" s="133">
        <v>17180000</v>
      </c>
      <c r="E35" s="373">
        <v>12687</v>
      </c>
    </row>
    <row r="36" spans="1:5">
      <c r="A36" s="130"/>
      <c r="B36" s="131" t="s">
        <v>126</v>
      </c>
      <c r="C36" s="134" t="s">
        <v>127</v>
      </c>
      <c r="D36" s="133">
        <v>200000</v>
      </c>
      <c r="E36" s="373">
        <v>300</v>
      </c>
    </row>
    <row r="37" spans="1:5">
      <c r="A37" s="130"/>
      <c r="B37" s="131" t="s">
        <v>128</v>
      </c>
      <c r="C37" s="134" t="s">
        <v>129</v>
      </c>
      <c r="D37" s="133">
        <v>2355000</v>
      </c>
      <c r="E37" s="373">
        <v>1160</v>
      </c>
    </row>
    <row r="38" spans="1:5">
      <c r="A38" s="130"/>
      <c r="B38" s="131" t="s">
        <v>130</v>
      </c>
      <c r="C38" s="134" t="s">
        <v>131</v>
      </c>
      <c r="D38" s="133">
        <v>17000000</v>
      </c>
      <c r="E38" s="373">
        <v>15500</v>
      </c>
    </row>
    <row r="39" spans="1:5">
      <c r="A39" s="130"/>
      <c r="B39" s="131" t="s">
        <v>132</v>
      </c>
      <c r="C39" s="132" t="s">
        <v>133</v>
      </c>
      <c r="D39" s="133">
        <v>8466000</v>
      </c>
      <c r="E39" s="373">
        <v>3930</v>
      </c>
    </row>
    <row r="40" spans="1:5">
      <c r="A40" s="135" t="s">
        <v>37</v>
      </c>
      <c r="B40" s="136" t="s">
        <v>134</v>
      </c>
      <c r="C40" s="137" t="s">
        <v>135</v>
      </c>
      <c r="D40" s="138">
        <v>69170300</v>
      </c>
      <c r="E40" s="374" t="e">
        <f>SUM(#REF!)</f>
        <v>#REF!</v>
      </c>
    </row>
    <row r="41" spans="1:5">
      <c r="A41" s="135" t="s">
        <v>137</v>
      </c>
      <c r="B41" s="136" t="s">
        <v>138</v>
      </c>
      <c r="C41" s="137" t="s">
        <v>139</v>
      </c>
      <c r="D41" s="138">
        <f>SUM(D54+D53+D46+D45+D42)</f>
        <v>176035000</v>
      </c>
      <c r="E41" s="374">
        <f>SUM(E54+E53+E46+E45+E42)</f>
        <v>167335</v>
      </c>
    </row>
    <row r="42" spans="1:5">
      <c r="A42" s="130"/>
      <c r="B42" s="131" t="s">
        <v>140</v>
      </c>
      <c r="C42" s="132" t="s">
        <v>141</v>
      </c>
      <c r="D42" s="133">
        <f>SUM(D43:D44)</f>
        <v>68925000</v>
      </c>
      <c r="E42" s="373">
        <f>SUM(E43:E44)</f>
        <v>43830</v>
      </c>
    </row>
    <row r="43" spans="1:5">
      <c r="A43" s="139"/>
      <c r="B43" s="140" t="s">
        <v>142</v>
      </c>
      <c r="C43" s="141" t="s">
        <v>143</v>
      </c>
      <c r="D43" s="142">
        <v>2588000</v>
      </c>
      <c r="E43" s="375">
        <v>1500</v>
      </c>
    </row>
    <row r="44" spans="1:5">
      <c r="A44" s="139"/>
      <c r="B44" s="140" t="s">
        <v>144</v>
      </c>
      <c r="C44" s="141" t="s">
        <v>145</v>
      </c>
      <c r="D44" s="142">
        <v>66337000</v>
      </c>
      <c r="E44" s="375">
        <v>42330</v>
      </c>
    </row>
    <row r="45" spans="1:5">
      <c r="A45" s="130"/>
      <c r="B45" s="131" t="s">
        <v>146</v>
      </c>
      <c r="C45" s="132" t="s">
        <v>147</v>
      </c>
      <c r="D45" s="133">
        <v>4753000</v>
      </c>
      <c r="E45" s="373">
        <v>2555</v>
      </c>
    </row>
    <row r="46" spans="1:5">
      <c r="A46" s="130"/>
      <c r="B46" s="131" t="s">
        <v>148</v>
      </c>
      <c r="C46" s="132" t="s">
        <v>149</v>
      </c>
      <c r="D46" s="133">
        <f>SUM(D47:D52)</f>
        <v>55909000</v>
      </c>
      <c r="E46" s="373">
        <f>SUM(E47:E52)</f>
        <v>72531</v>
      </c>
    </row>
    <row r="47" spans="1:5">
      <c r="A47" s="139"/>
      <c r="B47" s="140" t="s">
        <v>150</v>
      </c>
      <c r="C47" s="141" t="s">
        <v>151</v>
      </c>
      <c r="D47" s="142">
        <v>19731000</v>
      </c>
      <c r="E47" s="375">
        <v>35183</v>
      </c>
    </row>
    <row r="48" spans="1:5">
      <c r="A48" s="139"/>
      <c r="B48" s="140" t="s">
        <v>152</v>
      </c>
      <c r="C48" s="141" t="s">
        <v>153</v>
      </c>
      <c r="D48" s="142">
        <v>2202000</v>
      </c>
      <c r="E48" s="375">
        <v>330</v>
      </c>
    </row>
    <row r="49" spans="1:5">
      <c r="A49" s="143"/>
      <c r="B49" s="144" t="s">
        <v>154</v>
      </c>
      <c r="C49" s="141" t="s">
        <v>155</v>
      </c>
      <c r="D49" s="142">
        <v>2765000</v>
      </c>
      <c r="E49" s="375">
        <v>6208</v>
      </c>
    </row>
    <row r="50" spans="1:5">
      <c r="A50" s="145"/>
      <c r="B50" s="140" t="s">
        <v>156</v>
      </c>
      <c r="C50" s="141" t="s">
        <v>157</v>
      </c>
      <c r="D50" s="142">
        <v>3420000</v>
      </c>
      <c r="E50" s="375">
        <v>7000</v>
      </c>
    </row>
    <row r="51" spans="1:5">
      <c r="A51" s="146"/>
      <c r="B51" s="147" t="s">
        <v>158</v>
      </c>
      <c r="C51" s="148" t="s">
        <v>159</v>
      </c>
      <c r="D51" s="142">
        <v>2450000</v>
      </c>
      <c r="E51" s="375">
        <v>1770</v>
      </c>
    </row>
    <row r="52" spans="1:5">
      <c r="A52" s="146"/>
      <c r="B52" s="140" t="s">
        <v>160</v>
      </c>
      <c r="C52" s="149" t="s">
        <v>161</v>
      </c>
      <c r="D52" s="142">
        <v>25341000</v>
      </c>
      <c r="E52" s="375">
        <v>22040</v>
      </c>
    </row>
    <row r="53" spans="1:5">
      <c r="A53" s="150"/>
      <c r="B53" s="151" t="s">
        <v>162</v>
      </c>
      <c r="C53" s="152" t="s">
        <v>163</v>
      </c>
      <c r="D53" s="153">
        <v>320000</v>
      </c>
      <c r="E53" s="376">
        <v>130</v>
      </c>
    </row>
    <row r="54" spans="1:5">
      <c r="A54" s="146"/>
      <c r="B54" s="154" t="s">
        <v>164</v>
      </c>
      <c r="C54" s="155" t="s">
        <v>165</v>
      </c>
      <c r="D54" s="133">
        <f>SUM(D55:D57)</f>
        <v>46128000</v>
      </c>
      <c r="E54" s="373">
        <f>SUM(E55:E57)</f>
        <v>48289</v>
      </c>
    </row>
    <row r="55" spans="1:5">
      <c r="A55" s="145"/>
      <c r="B55" s="156" t="s">
        <v>166</v>
      </c>
      <c r="C55" s="149" t="s">
        <v>167</v>
      </c>
      <c r="D55" s="142">
        <v>42507000</v>
      </c>
      <c r="E55" s="375">
        <v>30271</v>
      </c>
    </row>
    <row r="56" spans="1:5">
      <c r="A56" s="146"/>
      <c r="B56" s="156" t="s">
        <v>168</v>
      </c>
      <c r="C56" s="149" t="s">
        <v>169</v>
      </c>
      <c r="D56" s="142">
        <v>191000</v>
      </c>
      <c r="E56" s="375">
        <v>12265</v>
      </c>
    </row>
    <row r="57" spans="1:5">
      <c r="A57" s="146"/>
      <c r="B57" s="156" t="s">
        <v>170</v>
      </c>
      <c r="C57" s="141" t="s">
        <v>171</v>
      </c>
      <c r="D57" s="142">
        <v>3430000</v>
      </c>
      <c r="E57" s="375">
        <v>5753</v>
      </c>
    </row>
    <row r="58" spans="1:5">
      <c r="A58" s="135" t="s">
        <v>172</v>
      </c>
      <c r="B58" s="157" t="s">
        <v>173</v>
      </c>
      <c r="C58" s="158" t="s">
        <v>174</v>
      </c>
      <c r="D58" s="138">
        <v>19800000</v>
      </c>
      <c r="E58" s="374" t="e">
        <f>SUM(#REF!)</f>
        <v>#REF!</v>
      </c>
    </row>
    <row r="59" spans="1:5">
      <c r="A59" s="135" t="s">
        <v>175</v>
      </c>
      <c r="B59" s="157">
        <v>5</v>
      </c>
      <c r="C59" s="159" t="s">
        <v>176</v>
      </c>
      <c r="D59" s="138">
        <f>SUM(D60:D61)</f>
        <v>10000000</v>
      </c>
      <c r="E59" s="374">
        <v>5850</v>
      </c>
    </row>
    <row r="60" spans="1:5">
      <c r="A60" s="160"/>
      <c r="B60" s="161" t="s">
        <v>331</v>
      </c>
      <c r="C60" s="162" t="s">
        <v>340</v>
      </c>
      <c r="D60" s="163">
        <v>4500000</v>
      </c>
      <c r="E60" s="377">
        <v>2850</v>
      </c>
    </row>
    <row r="61" spans="1:5" ht="13.8" thickBot="1">
      <c r="A61" s="164"/>
      <c r="B61" s="165" t="s">
        <v>332</v>
      </c>
      <c r="C61" s="166" t="s">
        <v>341</v>
      </c>
      <c r="D61" s="167">
        <v>5500000</v>
      </c>
      <c r="E61" s="378">
        <v>3000</v>
      </c>
    </row>
    <row r="62" spans="1:5" ht="14.4" thickTop="1" thickBot="1">
      <c r="A62" s="498" t="s">
        <v>177</v>
      </c>
      <c r="B62" s="499"/>
      <c r="C62" s="500"/>
      <c r="D62" s="121">
        <f>SUM(D31+D40+D41+D58+D59)</f>
        <v>593177900</v>
      </c>
      <c r="E62" s="369" t="e">
        <f>SUM(E31+E40+E41+E58+E59)</f>
        <v>#REF!</v>
      </c>
    </row>
    <row r="63" spans="1:5" ht="13.8" thickTop="1">
      <c r="A63" s="114" t="s">
        <v>178</v>
      </c>
      <c r="B63" s="168">
        <v>6</v>
      </c>
      <c r="C63" s="169" t="s">
        <v>179</v>
      </c>
      <c r="D63" s="129">
        <v>87713000</v>
      </c>
      <c r="E63" s="379">
        <v>67475</v>
      </c>
    </row>
    <row r="64" spans="1:5">
      <c r="A64" s="170" t="s">
        <v>180</v>
      </c>
      <c r="B64" s="157">
        <v>7</v>
      </c>
      <c r="C64" s="158" t="s">
        <v>181</v>
      </c>
      <c r="D64" s="137">
        <v>11556000</v>
      </c>
      <c r="E64" s="380">
        <v>254</v>
      </c>
    </row>
    <row r="65" spans="1:5">
      <c r="A65" s="170" t="s">
        <v>182</v>
      </c>
      <c r="B65" s="157" t="s">
        <v>106</v>
      </c>
      <c r="C65" s="158" t="s">
        <v>183</v>
      </c>
      <c r="D65" s="137">
        <v>15000000</v>
      </c>
      <c r="E65" s="393"/>
    </row>
    <row r="66" spans="1:5" s="345" customFormat="1" ht="13.8" thickBot="1">
      <c r="A66" s="118" t="s">
        <v>185</v>
      </c>
      <c r="B66" s="395" t="s">
        <v>339</v>
      </c>
      <c r="C66" s="396" t="s">
        <v>338</v>
      </c>
      <c r="D66" s="397">
        <v>10000000</v>
      </c>
      <c r="E66" s="381">
        <v>1000</v>
      </c>
    </row>
    <row r="67" spans="1:5" ht="14.4" thickTop="1" thickBot="1">
      <c r="A67" s="501" t="s">
        <v>184</v>
      </c>
      <c r="B67" s="502"/>
      <c r="C67" s="502"/>
      <c r="D67" s="394">
        <f>SUM(D63:D66)</f>
        <v>124269000</v>
      </c>
      <c r="E67" s="382">
        <f>SUM(E63:E66)</f>
        <v>68729</v>
      </c>
    </row>
    <row r="68" spans="1:5" ht="14.4" thickTop="1" thickBot="1">
      <c r="A68" s="171" t="s">
        <v>337</v>
      </c>
      <c r="B68" s="173">
        <v>9</v>
      </c>
      <c r="C68" s="174" t="s">
        <v>186</v>
      </c>
      <c r="D68" s="172">
        <v>376250900</v>
      </c>
      <c r="E68" s="382">
        <v>286495</v>
      </c>
    </row>
    <row r="69" spans="1:5" ht="14.4" thickTop="1" thickBot="1">
      <c r="A69" s="491" t="s">
        <v>187</v>
      </c>
      <c r="B69" s="492"/>
      <c r="C69" s="492"/>
      <c r="D69" s="172">
        <f>SUM(D68)</f>
        <v>376250900</v>
      </c>
      <c r="E69" s="382">
        <v>286495</v>
      </c>
    </row>
    <row r="70" spans="1:5" ht="14.4" thickTop="1">
      <c r="A70" s="493" t="s">
        <v>188</v>
      </c>
      <c r="B70" s="494"/>
      <c r="C70" s="494"/>
      <c r="D70" s="175">
        <f>SUM(D62+D67+D69)</f>
        <v>1093697800</v>
      </c>
      <c r="E70" s="383" t="e">
        <f>SUM(E62+E67+E69)</f>
        <v>#REF!</v>
      </c>
    </row>
    <row r="71" spans="1:5">
      <c r="A71" s="489" t="s">
        <v>189</v>
      </c>
      <c r="B71" s="490"/>
      <c r="C71" s="490"/>
      <c r="D71" s="176">
        <f>SUM(D20-D62)</f>
        <v>13841000</v>
      </c>
      <c r="E71" s="384" t="e">
        <f>SUM(E20-E62)</f>
        <v>#REF!</v>
      </c>
    </row>
    <row r="72" spans="1:5">
      <c r="A72" s="489" t="s">
        <v>190</v>
      </c>
      <c r="B72" s="490"/>
      <c r="C72" s="490"/>
      <c r="D72" s="176">
        <f>SUM(D23-D67)</f>
        <v>-114269000</v>
      </c>
      <c r="E72" s="384">
        <f>SUM(E23-E67)</f>
        <v>-64320</v>
      </c>
    </row>
    <row r="73" spans="1:5">
      <c r="A73" s="489" t="s">
        <v>191</v>
      </c>
      <c r="B73" s="490"/>
      <c r="C73" s="490"/>
      <c r="D73" s="176">
        <f>SUM(D28-D69)</f>
        <v>100428000</v>
      </c>
      <c r="E73" s="384">
        <f>SUM(E28-E69)</f>
        <v>88501</v>
      </c>
    </row>
  </sheetData>
  <mergeCells count="13">
    <mergeCell ref="A1:D1"/>
    <mergeCell ref="A2:D2"/>
    <mergeCell ref="A20:C20"/>
    <mergeCell ref="A23:C23"/>
    <mergeCell ref="A28:C28"/>
    <mergeCell ref="A73:C73"/>
    <mergeCell ref="A69:C69"/>
    <mergeCell ref="A70:C70"/>
    <mergeCell ref="A71:C71"/>
    <mergeCell ref="A72:C72"/>
    <mergeCell ref="A29:C29"/>
    <mergeCell ref="A62:C62"/>
    <mergeCell ref="A67:C67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1"/>
  <sheetViews>
    <sheetView topLeftCell="F1" workbookViewId="0">
      <pane xSplit="3612" ySplit="2856" activePane="bottomRight"/>
      <selection pane="topRight" activeCell="A2" sqref="A2:N2"/>
      <selection pane="bottomLeft" activeCell="F7" sqref="A7:IV7"/>
      <selection pane="bottomRight" activeCell="N36" sqref="N36"/>
    </sheetView>
  </sheetViews>
  <sheetFormatPr defaultRowHeight="13.2"/>
  <cols>
    <col min="1" max="1" width="30.6640625" customWidth="1"/>
    <col min="2" max="2" width="16.5546875" style="50" customWidth="1"/>
    <col min="3" max="3" width="14.109375" style="50" bestFit="1" customWidth="1"/>
    <col min="4" max="5" width="12.6640625" style="50" bestFit="1" customWidth="1"/>
    <col min="6" max="6" width="14.109375" style="50" bestFit="1" customWidth="1"/>
    <col min="7" max="7" width="12.6640625" style="50" bestFit="1" customWidth="1"/>
    <col min="8" max="8" width="9.109375" style="50" customWidth="1"/>
    <col min="9" max="9" width="12.6640625" style="50" bestFit="1" customWidth="1"/>
    <col min="10" max="10" width="13.33203125" style="50" customWidth="1"/>
    <col min="11" max="11" width="15.33203125" style="50" customWidth="1"/>
    <col min="12" max="12" width="12.88671875" style="50" customWidth="1"/>
    <col min="13" max="14" width="14.109375" style="50" bestFit="1" customWidth="1"/>
  </cols>
  <sheetData>
    <row r="1" spans="1:14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</row>
    <row r="2" spans="1:14">
      <c r="A2" s="512" t="s">
        <v>344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</row>
    <row r="3" spans="1:14">
      <c r="A3" s="179"/>
      <c r="B3" s="180"/>
      <c r="C3" s="180"/>
      <c r="D3" s="181"/>
      <c r="E3" s="181"/>
      <c r="F3" s="181"/>
      <c r="G3" s="181"/>
      <c r="H3" s="181"/>
      <c r="I3" s="513" t="s">
        <v>192</v>
      </c>
      <c r="J3" s="514"/>
      <c r="K3" s="514"/>
      <c r="L3" s="514"/>
      <c r="M3" s="514"/>
      <c r="N3" s="514"/>
    </row>
    <row r="4" spans="1:14" ht="88.8">
      <c r="A4" s="182" t="s">
        <v>79</v>
      </c>
      <c r="B4" s="183" t="s">
        <v>193</v>
      </c>
      <c r="C4" s="184" t="s">
        <v>194</v>
      </c>
      <c r="D4" s="185" t="s">
        <v>195</v>
      </c>
      <c r="E4" s="186" t="s">
        <v>196</v>
      </c>
      <c r="F4" s="185" t="s">
        <v>197</v>
      </c>
      <c r="G4" s="187" t="s">
        <v>198</v>
      </c>
      <c r="H4" s="185" t="s">
        <v>199</v>
      </c>
      <c r="I4" s="185" t="s">
        <v>200</v>
      </c>
      <c r="J4" s="185" t="s">
        <v>201</v>
      </c>
      <c r="K4" s="185" t="s">
        <v>202</v>
      </c>
      <c r="L4" s="185" t="s">
        <v>203</v>
      </c>
      <c r="M4" s="185" t="s">
        <v>204</v>
      </c>
      <c r="N4" s="185" t="s">
        <v>205</v>
      </c>
    </row>
    <row r="5" spans="1:14" ht="13.8" thickBot="1">
      <c r="A5" s="188" t="s">
        <v>206</v>
      </c>
      <c r="B5" s="189">
        <f>SUM(F5+I5+N5)</f>
        <v>687404900</v>
      </c>
      <c r="C5" s="189">
        <f t="shared" ref="C5:N5" si="0">SUM(C6:C6)</f>
        <v>449668900</v>
      </c>
      <c r="D5" s="189">
        <f t="shared" si="0"/>
        <v>86285000</v>
      </c>
      <c r="E5" s="190">
        <f t="shared" si="0"/>
        <v>27182000</v>
      </c>
      <c r="F5" s="189">
        <f t="shared" si="0"/>
        <v>563135900</v>
      </c>
      <c r="G5" s="191">
        <f t="shared" si="0"/>
        <v>10000000</v>
      </c>
      <c r="H5" s="189">
        <f t="shared" si="0"/>
        <v>0</v>
      </c>
      <c r="I5" s="189">
        <f t="shared" si="0"/>
        <v>10000000</v>
      </c>
      <c r="J5" s="189">
        <f t="shared" si="0"/>
        <v>80000000</v>
      </c>
      <c r="K5" s="189">
        <f t="shared" si="0"/>
        <v>0</v>
      </c>
      <c r="L5" s="189">
        <f t="shared" si="0"/>
        <v>34269000</v>
      </c>
      <c r="M5" s="189">
        <f t="shared" si="0"/>
        <v>0</v>
      </c>
      <c r="N5" s="189">
        <f t="shared" si="0"/>
        <v>114269000</v>
      </c>
    </row>
    <row r="6" spans="1:14" ht="14.4" thickTop="1" thickBot="1">
      <c r="A6" s="192" t="s">
        <v>207</v>
      </c>
      <c r="B6" s="193">
        <f>SUM(F6+I6+N6)</f>
        <v>687404900</v>
      </c>
      <c r="C6" s="193">
        <f>SUM(C8+C12)</f>
        <v>449668900</v>
      </c>
      <c r="D6" s="193">
        <f t="shared" ref="D6:N6" si="1">SUM(D8+D12)</f>
        <v>86285000</v>
      </c>
      <c r="E6" s="193">
        <f t="shared" si="1"/>
        <v>27182000</v>
      </c>
      <c r="F6" s="193">
        <f t="shared" si="1"/>
        <v>563135900</v>
      </c>
      <c r="G6" s="193">
        <f t="shared" si="1"/>
        <v>10000000</v>
      </c>
      <c r="H6" s="193">
        <f t="shared" si="1"/>
        <v>0</v>
      </c>
      <c r="I6" s="193">
        <f t="shared" si="1"/>
        <v>10000000</v>
      </c>
      <c r="J6" s="193">
        <f t="shared" si="1"/>
        <v>80000000</v>
      </c>
      <c r="K6" s="193">
        <f t="shared" si="1"/>
        <v>0</v>
      </c>
      <c r="L6" s="193">
        <f t="shared" si="1"/>
        <v>34269000</v>
      </c>
      <c r="M6" s="193">
        <f t="shared" si="1"/>
        <v>0</v>
      </c>
      <c r="N6" s="193">
        <f t="shared" si="1"/>
        <v>114269000</v>
      </c>
    </row>
    <row r="7" spans="1:14">
      <c r="A7" s="204" t="s">
        <v>209</v>
      </c>
      <c r="B7" s="205">
        <f>SUM(F7)</f>
        <v>10634000</v>
      </c>
      <c r="C7" s="205">
        <f>SUM(C9:C10)</f>
        <v>10634000</v>
      </c>
      <c r="D7" s="205">
        <f>SUM(D9:D10)</f>
        <v>0</v>
      </c>
      <c r="E7" s="206">
        <f>SUM(E9:E10)</f>
        <v>0</v>
      </c>
      <c r="F7" s="205">
        <f>SUM(F9:F10)</f>
        <v>10634000</v>
      </c>
      <c r="G7" s="207"/>
      <c r="H7" s="208"/>
      <c r="I7" s="205"/>
      <c r="J7" s="208"/>
      <c r="K7" s="205"/>
      <c r="L7" s="205"/>
      <c r="M7" s="205"/>
      <c r="N7" s="205"/>
    </row>
    <row r="8" spans="1:14">
      <c r="A8" s="204" t="s">
        <v>207</v>
      </c>
      <c r="B8" s="205">
        <f>SUM(F8)</f>
        <v>10634000</v>
      </c>
      <c r="C8" s="205">
        <f>SUM(C9:C10)</f>
        <v>10634000</v>
      </c>
      <c r="D8" s="208"/>
      <c r="E8" s="209"/>
      <c r="F8" s="208">
        <f>SUM(C8:E8)</f>
        <v>10634000</v>
      </c>
      <c r="G8" s="210"/>
      <c r="H8" s="208"/>
      <c r="I8" s="208"/>
      <c r="J8" s="208"/>
      <c r="K8" s="208"/>
      <c r="L8" s="208"/>
      <c r="M8" s="208"/>
      <c r="N8" s="208"/>
    </row>
    <row r="9" spans="1:14">
      <c r="A9" s="199" t="s">
        <v>210</v>
      </c>
      <c r="B9" s="205">
        <f>SUM(F9)</f>
        <v>10250000</v>
      </c>
      <c r="C9" s="200">
        <v>10250000</v>
      </c>
      <c r="D9" s="211"/>
      <c r="E9" s="212"/>
      <c r="F9" s="208">
        <f>SUM(C9:E9)</f>
        <v>10250000</v>
      </c>
      <c r="G9" s="213"/>
      <c r="H9" s="211"/>
      <c r="I9" s="211"/>
      <c r="J9" s="211"/>
      <c r="K9" s="211"/>
      <c r="L9" s="200"/>
      <c r="M9" s="200"/>
      <c r="N9" s="211"/>
    </row>
    <row r="10" spans="1:14">
      <c r="A10" s="199" t="s">
        <v>211</v>
      </c>
      <c r="B10" s="205">
        <f>SUM(F10)</f>
        <v>384000</v>
      </c>
      <c r="C10" s="200">
        <v>384000</v>
      </c>
      <c r="D10" s="211"/>
      <c r="E10" s="212"/>
      <c r="F10" s="208">
        <f>SUM(C10:E10)</f>
        <v>384000</v>
      </c>
      <c r="G10" s="213"/>
      <c r="H10" s="211"/>
      <c r="I10" s="211"/>
      <c r="J10" s="211"/>
      <c r="K10" s="211"/>
      <c r="L10" s="200"/>
      <c r="M10" s="200"/>
      <c r="N10" s="211"/>
    </row>
    <row r="11" spans="1:14">
      <c r="A11" s="204" t="s">
        <v>212</v>
      </c>
      <c r="B11" s="214">
        <f t="shared" ref="B11:B23" si="2">SUM(F11+I11+N11)</f>
        <v>676770900</v>
      </c>
      <c r="C11" s="214">
        <f>SUM(C12)</f>
        <v>439034900</v>
      </c>
      <c r="D11" s="214">
        <f>SUM(D12)</f>
        <v>86285000</v>
      </c>
      <c r="E11" s="215">
        <f>SUM(E12)</f>
        <v>27182000</v>
      </c>
      <c r="F11" s="214">
        <f>SUM(F12)</f>
        <v>552501900</v>
      </c>
      <c r="G11" s="207">
        <f t="shared" ref="G11:N11" si="3">SUM(G12)</f>
        <v>10000000</v>
      </c>
      <c r="H11" s="205">
        <f t="shared" si="3"/>
        <v>0</v>
      </c>
      <c r="I11" s="205">
        <f t="shared" si="3"/>
        <v>10000000</v>
      </c>
      <c r="J11" s="205">
        <f t="shared" si="3"/>
        <v>80000000</v>
      </c>
      <c r="K11" s="205">
        <f t="shared" si="3"/>
        <v>0</v>
      </c>
      <c r="L11" s="205">
        <f t="shared" si="3"/>
        <v>34269000</v>
      </c>
      <c r="M11" s="205">
        <f t="shared" si="3"/>
        <v>0</v>
      </c>
      <c r="N11" s="205">
        <f t="shared" si="3"/>
        <v>114269000</v>
      </c>
    </row>
    <row r="12" spans="1:14">
      <c r="A12" s="204" t="s">
        <v>207</v>
      </c>
      <c r="B12" s="214">
        <f t="shared" ref="B12:N12" si="4">SUM(B13:B23)</f>
        <v>596770900</v>
      </c>
      <c r="C12" s="214">
        <f t="shared" si="4"/>
        <v>439034900</v>
      </c>
      <c r="D12" s="214">
        <f t="shared" si="4"/>
        <v>86285000</v>
      </c>
      <c r="E12" s="215">
        <f t="shared" si="4"/>
        <v>27182000</v>
      </c>
      <c r="F12" s="214">
        <f t="shared" si="4"/>
        <v>552501900</v>
      </c>
      <c r="G12" s="214">
        <f t="shared" si="4"/>
        <v>10000000</v>
      </c>
      <c r="H12" s="214">
        <f t="shared" si="4"/>
        <v>0</v>
      </c>
      <c r="I12" s="214">
        <f t="shared" si="4"/>
        <v>10000000</v>
      </c>
      <c r="J12" s="214">
        <f t="shared" si="4"/>
        <v>80000000</v>
      </c>
      <c r="K12" s="214">
        <f t="shared" si="4"/>
        <v>0</v>
      </c>
      <c r="L12" s="214">
        <f t="shared" si="4"/>
        <v>34269000</v>
      </c>
      <c r="M12" s="214">
        <f t="shared" si="4"/>
        <v>0</v>
      </c>
      <c r="N12" s="214">
        <f t="shared" si="4"/>
        <v>114269000</v>
      </c>
    </row>
    <row r="13" spans="1:14">
      <c r="A13" s="216" t="s">
        <v>213</v>
      </c>
      <c r="B13" s="217">
        <f t="shared" si="2"/>
        <v>0</v>
      </c>
      <c r="C13" s="217"/>
      <c r="D13" s="217"/>
      <c r="E13" s="201"/>
      <c r="F13" s="211">
        <f>SUM(C13:E13)</f>
        <v>0</v>
      </c>
      <c r="G13" s="213"/>
      <c r="H13" s="211"/>
      <c r="I13" s="211">
        <f>SUM(G13:H13)</f>
        <v>0</v>
      </c>
      <c r="J13" s="211"/>
      <c r="K13" s="211"/>
      <c r="L13" s="200"/>
      <c r="M13" s="200"/>
      <c r="N13" s="205">
        <f>SUM(J13:M13)</f>
        <v>0</v>
      </c>
    </row>
    <row r="14" spans="1:14">
      <c r="A14" s="216" t="s">
        <v>214</v>
      </c>
      <c r="B14" s="217">
        <f t="shared" si="2"/>
        <v>1200000</v>
      </c>
      <c r="C14" s="217"/>
      <c r="D14" s="211"/>
      <c r="E14" s="201">
        <v>1200000</v>
      </c>
      <c r="F14" s="211">
        <f t="shared" ref="F14:F23" si="5">SUM(C14:E14)</f>
        <v>1200000</v>
      </c>
      <c r="G14" s="213"/>
      <c r="H14" s="211"/>
      <c r="I14" s="211">
        <f t="shared" ref="I14:I23" si="6">SUM(G14:H14)</f>
        <v>0</v>
      </c>
      <c r="J14" s="211"/>
      <c r="K14" s="211"/>
      <c r="L14" s="200"/>
      <c r="M14" s="200"/>
      <c r="N14" s="205">
        <f t="shared" ref="N14:N23" si="7">SUM(J14:M14)</f>
        <v>0</v>
      </c>
    </row>
    <row r="15" spans="1:14">
      <c r="A15" s="216" t="s">
        <v>215</v>
      </c>
      <c r="B15" s="217">
        <f t="shared" si="2"/>
        <v>22020000</v>
      </c>
      <c r="C15" s="217"/>
      <c r="D15" s="200"/>
      <c r="E15" s="212">
        <v>12020000</v>
      </c>
      <c r="F15" s="211">
        <f t="shared" si="5"/>
        <v>12020000</v>
      </c>
      <c r="G15" s="213">
        <v>10000000</v>
      </c>
      <c r="H15" s="200"/>
      <c r="I15" s="211">
        <f t="shared" si="6"/>
        <v>10000000</v>
      </c>
      <c r="J15" s="200"/>
      <c r="K15" s="211"/>
      <c r="L15" s="200"/>
      <c r="M15" s="200"/>
      <c r="N15" s="205">
        <f t="shared" si="7"/>
        <v>0</v>
      </c>
    </row>
    <row r="16" spans="1:14">
      <c r="A16" s="216" t="s">
        <v>216</v>
      </c>
      <c r="B16" s="217">
        <f t="shared" si="2"/>
        <v>390705487</v>
      </c>
      <c r="C16" s="217">
        <v>390705487</v>
      </c>
      <c r="D16" s="211"/>
      <c r="E16" s="212"/>
      <c r="F16" s="211">
        <f t="shared" si="5"/>
        <v>390705487</v>
      </c>
      <c r="G16" s="213"/>
      <c r="H16" s="211"/>
      <c r="I16" s="211">
        <f t="shared" si="6"/>
        <v>0</v>
      </c>
      <c r="J16" s="211"/>
      <c r="K16" s="200"/>
      <c r="L16" s="200"/>
      <c r="M16" s="200"/>
      <c r="N16" s="205">
        <f t="shared" si="7"/>
        <v>0</v>
      </c>
    </row>
    <row r="17" spans="1:14">
      <c r="A17" s="203" t="s">
        <v>219</v>
      </c>
      <c r="B17" s="217"/>
      <c r="C17" s="217"/>
      <c r="D17" s="211"/>
      <c r="E17" s="212"/>
      <c r="F17" s="211"/>
      <c r="G17" s="213"/>
      <c r="H17" s="211"/>
      <c r="I17" s="211"/>
      <c r="J17" s="211">
        <v>80000000</v>
      </c>
      <c r="K17" s="200"/>
      <c r="L17" s="200"/>
      <c r="M17" s="200"/>
      <c r="N17" s="205">
        <f t="shared" si="7"/>
        <v>80000000</v>
      </c>
    </row>
    <row r="18" spans="1:14">
      <c r="A18" s="216" t="s">
        <v>217</v>
      </c>
      <c r="B18" s="217">
        <f t="shared" si="2"/>
        <v>21000000</v>
      </c>
      <c r="C18" s="217">
        <v>21000000</v>
      </c>
      <c r="D18" s="211"/>
      <c r="E18" s="201"/>
      <c r="F18" s="211">
        <f t="shared" si="5"/>
        <v>21000000</v>
      </c>
      <c r="G18" s="202"/>
      <c r="H18" s="211"/>
      <c r="I18" s="211">
        <f t="shared" si="6"/>
        <v>0</v>
      </c>
      <c r="J18" s="211"/>
      <c r="K18" s="211"/>
      <c r="L18" s="200"/>
      <c r="M18" s="200"/>
      <c r="N18" s="205">
        <f t="shared" si="7"/>
        <v>0</v>
      </c>
    </row>
    <row r="19" spans="1:14">
      <c r="A19" s="216" t="s">
        <v>218</v>
      </c>
      <c r="B19" s="217">
        <f t="shared" si="2"/>
        <v>762000</v>
      </c>
      <c r="C19" s="217"/>
      <c r="D19" s="211"/>
      <c r="E19" s="212">
        <v>762000</v>
      </c>
      <c r="F19" s="211">
        <f t="shared" si="5"/>
        <v>762000</v>
      </c>
      <c r="G19" s="202"/>
      <c r="H19" s="211"/>
      <c r="I19" s="211">
        <f t="shared" si="6"/>
        <v>0</v>
      </c>
      <c r="J19" s="211"/>
      <c r="K19" s="211"/>
      <c r="L19" s="200"/>
      <c r="M19" s="200"/>
      <c r="N19" s="205">
        <f t="shared" si="7"/>
        <v>0</v>
      </c>
    </row>
    <row r="20" spans="1:14">
      <c r="A20" s="405" t="s">
        <v>348</v>
      </c>
      <c r="B20" s="217">
        <f t="shared" si="2"/>
        <v>120554000</v>
      </c>
      <c r="C20" s="217"/>
      <c r="D20" s="211">
        <v>86285000</v>
      </c>
      <c r="E20" s="212"/>
      <c r="F20" s="211">
        <f t="shared" si="5"/>
        <v>86285000</v>
      </c>
      <c r="G20" s="202"/>
      <c r="H20" s="211"/>
      <c r="I20" s="211">
        <f t="shared" si="6"/>
        <v>0</v>
      </c>
      <c r="J20" s="211"/>
      <c r="K20" s="211"/>
      <c r="L20" s="200">
        <v>34269000</v>
      </c>
      <c r="M20" s="200"/>
      <c r="N20" s="205">
        <f t="shared" si="7"/>
        <v>34269000</v>
      </c>
    </row>
    <row r="21" spans="1:14">
      <c r="A21" s="331" t="s">
        <v>318</v>
      </c>
      <c r="B21" s="217">
        <f t="shared" si="2"/>
        <v>6000000</v>
      </c>
      <c r="C21" s="329"/>
      <c r="D21" s="332"/>
      <c r="E21" s="333">
        <v>6000000</v>
      </c>
      <c r="F21" s="211">
        <f t="shared" si="5"/>
        <v>6000000</v>
      </c>
      <c r="G21" s="334"/>
      <c r="H21" s="332"/>
      <c r="I21" s="211"/>
      <c r="J21" s="332"/>
      <c r="K21" s="332"/>
      <c r="L21" s="335"/>
      <c r="M21" s="335"/>
      <c r="N21" s="336"/>
    </row>
    <row r="22" spans="1:14">
      <c r="A22" s="403" t="s">
        <v>347</v>
      </c>
      <c r="B22" s="217">
        <v>3060000</v>
      </c>
      <c r="C22" s="329"/>
      <c r="D22" s="332"/>
      <c r="E22" s="333">
        <v>3060000</v>
      </c>
      <c r="F22" s="211">
        <v>3060000</v>
      </c>
      <c r="G22" s="334"/>
      <c r="H22" s="332"/>
      <c r="I22" s="211"/>
      <c r="J22" s="332"/>
      <c r="K22" s="332"/>
      <c r="L22" s="335"/>
      <c r="M22" s="335"/>
      <c r="N22" s="336"/>
    </row>
    <row r="23" spans="1:14" ht="13.8" thickBot="1">
      <c r="A23" s="218" t="s">
        <v>220</v>
      </c>
      <c r="B23" s="219">
        <f t="shared" si="2"/>
        <v>31469413</v>
      </c>
      <c r="C23" s="219">
        <v>27329413</v>
      </c>
      <c r="D23" s="220"/>
      <c r="E23" s="221">
        <v>4140000</v>
      </c>
      <c r="F23" s="211">
        <f t="shared" si="5"/>
        <v>31469413</v>
      </c>
      <c r="G23" s="222"/>
      <c r="H23" s="220"/>
      <c r="I23" s="211">
        <f t="shared" si="6"/>
        <v>0</v>
      </c>
      <c r="J23" s="220"/>
      <c r="K23" s="220"/>
      <c r="L23" s="223"/>
      <c r="M23" s="223"/>
      <c r="N23" s="224">
        <f t="shared" si="7"/>
        <v>0</v>
      </c>
    </row>
    <row r="24" spans="1:14" ht="14.4" thickTop="1" thickBot="1">
      <c r="A24" s="194" t="s">
        <v>221</v>
      </c>
      <c r="B24" s="195">
        <f>SUM(B26)</f>
        <v>92441000</v>
      </c>
      <c r="C24" s="195">
        <f t="shared" ref="C24:N24" si="8">SUM(C26)</f>
        <v>0</v>
      </c>
      <c r="D24" s="195">
        <f t="shared" si="8"/>
        <v>0</v>
      </c>
      <c r="E24" s="195">
        <f t="shared" si="8"/>
        <v>200000</v>
      </c>
      <c r="F24" s="195">
        <f t="shared" si="8"/>
        <v>200000</v>
      </c>
      <c r="G24" s="195">
        <f t="shared" si="8"/>
        <v>0</v>
      </c>
      <c r="H24" s="195">
        <f t="shared" si="8"/>
        <v>0</v>
      </c>
      <c r="I24" s="195">
        <f t="shared" si="8"/>
        <v>0</v>
      </c>
      <c r="J24" s="195">
        <f t="shared" si="8"/>
        <v>0</v>
      </c>
      <c r="K24" s="195">
        <f t="shared" si="8"/>
        <v>0</v>
      </c>
      <c r="L24" s="195">
        <f t="shared" si="8"/>
        <v>0</v>
      </c>
      <c r="M24" s="195">
        <f t="shared" si="8"/>
        <v>92241000</v>
      </c>
      <c r="N24" s="195">
        <f t="shared" si="8"/>
        <v>92241000</v>
      </c>
    </row>
    <row r="25" spans="1:14" ht="13.8" thickBot="1">
      <c r="A25" s="225" t="s">
        <v>207</v>
      </c>
      <c r="B25" s="226">
        <f>SUM(B26)</f>
        <v>92441000</v>
      </c>
      <c r="C25" s="226">
        <f t="shared" ref="C25:M25" si="9">SUM(C26)</f>
        <v>0</v>
      </c>
      <c r="D25" s="226">
        <f t="shared" si="9"/>
        <v>0</v>
      </c>
      <c r="E25" s="226">
        <f t="shared" si="9"/>
        <v>200000</v>
      </c>
      <c r="F25" s="226">
        <f t="shared" si="9"/>
        <v>200000</v>
      </c>
      <c r="G25" s="226">
        <f t="shared" si="9"/>
        <v>0</v>
      </c>
      <c r="H25" s="226">
        <f t="shared" si="9"/>
        <v>0</v>
      </c>
      <c r="I25" s="226">
        <f t="shared" si="9"/>
        <v>0</v>
      </c>
      <c r="J25" s="226">
        <f t="shared" si="9"/>
        <v>0</v>
      </c>
      <c r="K25" s="226">
        <f t="shared" si="9"/>
        <v>0</v>
      </c>
      <c r="L25" s="226">
        <f t="shared" si="9"/>
        <v>0</v>
      </c>
      <c r="M25" s="226">
        <f t="shared" si="9"/>
        <v>92241000</v>
      </c>
      <c r="N25" s="227">
        <v>92241000</v>
      </c>
    </row>
    <row r="26" spans="1:14">
      <c r="A26" s="228" t="s">
        <v>222</v>
      </c>
      <c r="B26" s="214">
        <f>SUM(F26+I26+M26)</f>
        <v>92441000</v>
      </c>
      <c r="C26" s="229">
        <f>SUM(C27:C28)</f>
        <v>0</v>
      </c>
      <c r="D26" s="229">
        <f t="shared" ref="D26:N26" si="10">SUM(D27:D28)</f>
        <v>0</v>
      </c>
      <c r="E26" s="229">
        <f t="shared" si="10"/>
        <v>200000</v>
      </c>
      <c r="F26" s="229">
        <f t="shared" si="10"/>
        <v>200000</v>
      </c>
      <c r="G26" s="229">
        <f t="shared" si="10"/>
        <v>0</v>
      </c>
      <c r="H26" s="229">
        <f t="shared" si="10"/>
        <v>0</v>
      </c>
      <c r="I26" s="229">
        <f t="shared" si="10"/>
        <v>0</v>
      </c>
      <c r="J26" s="229">
        <f t="shared" si="10"/>
        <v>0</v>
      </c>
      <c r="K26" s="229">
        <f t="shared" si="10"/>
        <v>0</v>
      </c>
      <c r="L26" s="229">
        <f t="shared" si="10"/>
        <v>0</v>
      </c>
      <c r="M26" s="229">
        <f t="shared" si="10"/>
        <v>92241000</v>
      </c>
      <c r="N26" s="229">
        <f t="shared" si="10"/>
        <v>92241000</v>
      </c>
    </row>
    <row r="27" spans="1:14">
      <c r="A27" s="204" t="s">
        <v>207</v>
      </c>
      <c r="B27" s="214">
        <f>SUM(F27+I27+M27)</f>
        <v>92441000</v>
      </c>
      <c r="C27" s="230"/>
      <c r="D27" s="231"/>
      <c r="E27" s="231">
        <v>200000</v>
      </c>
      <c r="F27" s="231">
        <f>SUM(C27:E27)</f>
        <v>200000</v>
      </c>
      <c r="G27" s="231"/>
      <c r="H27" s="231"/>
      <c r="I27" s="214"/>
      <c r="J27" s="231"/>
      <c r="K27" s="231"/>
      <c r="L27" s="231"/>
      <c r="M27" s="231">
        <v>92241000</v>
      </c>
      <c r="N27" s="231">
        <f>SUM(J27:M27)</f>
        <v>92241000</v>
      </c>
    </row>
    <row r="28" spans="1:14" ht="13.8" thickBot="1">
      <c r="A28" s="232" t="s">
        <v>223</v>
      </c>
      <c r="B28" s="214">
        <f>SUM(F28+I28+M28)</f>
        <v>0</v>
      </c>
      <c r="C28" s="233"/>
      <c r="D28" s="234"/>
      <c r="E28" s="234"/>
      <c r="F28" s="234"/>
      <c r="G28" s="234"/>
      <c r="H28" s="234"/>
      <c r="I28" s="233"/>
      <c r="J28" s="234"/>
      <c r="K28" s="234"/>
      <c r="L28" s="234"/>
      <c r="M28" s="234"/>
      <c r="N28" s="234"/>
    </row>
    <row r="29" spans="1:14" ht="14.4" thickTop="1" thickBot="1">
      <c r="A29" s="194" t="s">
        <v>71</v>
      </c>
      <c r="B29" s="195">
        <f>SUM(B30:B31)</f>
        <v>313851900</v>
      </c>
      <c r="C29" s="195">
        <f t="shared" ref="C29:N29" si="11">SUM(C30:C30)</f>
        <v>0</v>
      </c>
      <c r="D29" s="195">
        <f t="shared" si="11"/>
        <v>0</v>
      </c>
      <c r="E29" s="195">
        <f t="shared" si="11"/>
        <v>35764000</v>
      </c>
      <c r="F29" s="195">
        <f t="shared" si="11"/>
        <v>35764000</v>
      </c>
      <c r="G29" s="195">
        <f t="shared" si="11"/>
        <v>0</v>
      </c>
      <c r="H29" s="195">
        <f t="shared" si="11"/>
        <v>0</v>
      </c>
      <c r="I29" s="195">
        <f t="shared" si="11"/>
        <v>0</v>
      </c>
      <c r="J29" s="195">
        <f t="shared" si="11"/>
        <v>0</v>
      </c>
      <c r="K29" s="195">
        <f t="shared" si="11"/>
        <v>0</v>
      </c>
      <c r="L29" s="195">
        <f t="shared" si="11"/>
        <v>0</v>
      </c>
      <c r="M29" s="195">
        <f t="shared" si="11"/>
        <v>270168900</v>
      </c>
      <c r="N29" s="195">
        <f t="shared" si="11"/>
        <v>270168900</v>
      </c>
    </row>
    <row r="30" spans="1:14" ht="13.8" thickBot="1">
      <c r="A30" s="225" t="s">
        <v>207</v>
      </c>
      <c r="B30" s="226">
        <f>SUM(B33+B42+B46+B50)</f>
        <v>305932900</v>
      </c>
      <c r="C30" s="226">
        <f t="shared" ref="C30:N30" si="12">SUM(C33+C42+C46+C50)</f>
        <v>0</v>
      </c>
      <c r="D30" s="226">
        <f t="shared" si="12"/>
        <v>0</v>
      </c>
      <c r="E30" s="226">
        <f t="shared" si="12"/>
        <v>35764000</v>
      </c>
      <c r="F30" s="226">
        <f t="shared" si="12"/>
        <v>35764000</v>
      </c>
      <c r="G30" s="226">
        <f t="shared" si="12"/>
        <v>0</v>
      </c>
      <c r="H30" s="226">
        <f t="shared" si="12"/>
        <v>0</v>
      </c>
      <c r="I30" s="226">
        <f t="shared" si="12"/>
        <v>0</v>
      </c>
      <c r="J30" s="226">
        <f t="shared" si="12"/>
        <v>0</v>
      </c>
      <c r="K30" s="226">
        <f t="shared" si="12"/>
        <v>0</v>
      </c>
      <c r="L30" s="226">
        <f t="shared" si="12"/>
        <v>0</v>
      </c>
      <c r="M30" s="226">
        <f t="shared" si="12"/>
        <v>270168900</v>
      </c>
      <c r="N30" s="226">
        <f t="shared" si="12"/>
        <v>270168900</v>
      </c>
    </row>
    <row r="31" spans="1:14">
      <c r="A31" s="346" t="s">
        <v>208</v>
      </c>
      <c r="B31" s="347">
        <f>SUM(B39+B57)</f>
        <v>7919000</v>
      </c>
      <c r="C31" s="347">
        <f t="shared" ref="C31:N31" si="13">SUM(C39+C57)</f>
        <v>0</v>
      </c>
      <c r="D31" s="347">
        <f t="shared" si="13"/>
        <v>0</v>
      </c>
      <c r="E31" s="347">
        <f t="shared" si="13"/>
        <v>7919000</v>
      </c>
      <c r="F31" s="347">
        <f t="shared" si="13"/>
        <v>7919000</v>
      </c>
      <c r="G31" s="347">
        <f t="shared" si="13"/>
        <v>0</v>
      </c>
      <c r="H31" s="347">
        <f t="shared" si="13"/>
        <v>0</v>
      </c>
      <c r="I31" s="347">
        <f t="shared" si="13"/>
        <v>0</v>
      </c>
      <c r="J31" s="347">
        <f t="shared" si="13"/>
        <v>0</v>
      </c>
      <c r="K31" s="347">
        <f t="shared" si="13"/>
        <v>0</v>
      </c>
      <c r="L31" s="347">
        <f t="shared" si="13"/>
        <v>0</v>
      </c>
      <c r="M31" s="347">
        <f t="shared" si="13"/>
        <v>0</v>
      </c>
      <c r="N31" s="347">
        <f t="shared" si="13"/>
        <v>0</v>
      </c>
    </row>
    <row r="32" spans="1:14">
      <c r="A32" s="196" t="s">
        <v>224</v>
      </c>
      <c r="B32" s="235">
        <f>SUM(B33+B39)</f>
        <v>192456000</v>
      </c>
      <c r="C32" s="235">
        <f>SUM(C33+C39)</f>
        <v>0</v>
      </c>
      <c r="D32" s="235">
        <f>SUM(D33+D39)</f>
        <v>0</v>
      </c>
      <c r="E32" s="235">
        <f>SUM(E33+E39)</f>
        <v>12466000</v>
      </c>
      <c r="F32" s="235">
        <f>SUM(F33+F39)</f>
        <v>12466000</v>
      </c>
      <c r="G32" s="235">
        <f t="shared" ref="G32:N32" si="14">SUM(G33)</f>
        <v>0</v>
      </c>
      <c r="H32" s="235">
        <f t="shared" si="14"/>
        <v>0</v>
      </c>
      <c r="I32" s="235">
        <f t="shared" si="14"/>
        <v>0</v>
      </c>
      <c r="J32" s="235">
        <f t="shared" si="14"/>
        <v>0</v>
      </c>
      <c r="K32" s="235">
        <f t="shared" si="14"/>
        <v>0</v>
      </c>
      <c r="L32" s="235">
        <f t="shared" si="14"/>
        <v>0</v>
      </c>
      <c r="M32" s="235">
        <f t="shared" si="14"/>
        <v>179990000</v>
      </c>
      <c r="N32" s="235">
        <f t="shared" si="14"/>
        <v>179990000</v>
      </c>
    </row>
    <row r="33" spans="1:14">
      <c r="A33" s="197" t="s">
        <v>207</v>
      </c>
      <c r="B33" s="230">
        <f t="shared" ref="B33:B40" si="15">SUM(F33+I33+N33)</f>
        <v>188982000</v>
      </c>
      <c r="C33" s="230">
        <f>SUM(C34:C38)</f>
        <v>0</v>
      </c>
      <c r="D33" s="230">
        <f>SUM(D34:D38)</f>
        <v>0</v>
      </c>
      <c r="E33" s="230">
        <f>SUM(E34:E38)</f>
        <v>8992000</v>
      </c>
      <c r="F33" s="230">
        <f>SUM(F34:F38)</f>
        <v>8992000</v>
      </c>
      <c r="G33" s="236"/>
      <c r="H33" s="236"/>
      <c r="I33" s="198"/>
      <c r="J33" s="236">
        <f>SUM(J34:J38)</f>
        <v>0</v>
      </c>
      <c r="K33" s="236">
        <f>SUM(K34:K38)</f>
        <v>0</v>
      </c>
      <c r="L33" s="236">
        <f>SUM(L34:L38)</f>
        <v>0</v>
      </c>
      <c r="M33" s="236">
        <f>SUM(M34:M38)</f>
        <v>179990000</v>
      </c>
      <c r="N33" s="236">
        <f>SUM(N34:N38)</f>
        <v>179990000</v>
      </c>
    </row>
    <row r="34" spans="1:14">
      <c r="A34" s="199" t="s">
        <v>225</v>
      </c>
      <c r="B34" s="230">
        <f t="shared" si="15"/>
        <v>179990000</v>
      </c>
      <c r="C34" s="217"/>
      <c r="D34" s="237"/>
      <c r="E34" s="211"/>
      <c r="F34" s="211"/>
      <c r="G34" s="211"/>
      <c r="H34" s="211"/>
      <c r="I34" s="200"/>
      <c r="J34" s="211"/>
      <c r="K34" s="211"/>
      <c r="L34" s="211"/>
      <c r="M34" s="211">
        <v>179990000</v>
      </c>
      <c r="N34" s="211">
        <f>SUM(J34:M34)</f>
        <v>179990000</v>
      </c>
    </row>
    <row r="35" spans="1:14">
      <c r="A35" s="203" t="s">
        <v>226</v>
      </c>
      <c r="B35" s="230">
        <f t="shared" si="15"/>
        <v>0</v>
      </c>
      <c r="C35" s="217"/>
      <c r="D35" s="237"/>
      <c r="E35" s="211"/>
      <c r="F35" s="211"/>
      <c r="G35" s="211"/>
      <c r="H35" s="211"/>
      <c r="I35" s="200"/>
      <c r="J35" s="211"/>
      <c r="K35" s="211"/>
      <c r="L35" s="211"/>
      <c r="M35" s="211"/>
      <c r="N35" s="211"/>
    </row>
    <row r="36" spans="1:14">
      <c r="A36" s="405" t="s">
        <v>316</v>
      </c>
      <c r="B36" s="230">
        <v>1905000</v>
      </c>
      <c r="C36" s="217"/>
      <c r="D36" s="237"/>
      <c r="E36" s="211">
        <v>1905000</v>
      </c>
      <c r="F36" s="211">
        <v>1905000</v>
      </c>
      <c r="G36" s="211"/>
      <c r="H36" s="211"/>
      <c r="I36" s="200"/>
      <c r="J36" s="211"/>
      <c r="K36" s="211"/>
      <c r="L36" s="211"/>
      <c r="M36" s="211"/>
      <c r="N36" s="211"/>
    </row>
    <row r="37" spans="1:14">
      <c r="A37" s="199" t="s">
        <v>227</v>
      </c>
      <c r="B37" s="230">
        <f>SUM(F37+I37+N37)</f>
        <v>2287000</v>
      </c>
      <c r="C37" s="217"/>
      <c r="D37" s="217"/>
      <c r="E37" s="211">
        <v>2287000</v>
      </c>
      <c r="F37" s="211">
        <v>2287000</v>
      </c>
      <c r="G37" s="211"/>
      <c r="H37" s="211"/>
      <c r="I37" s="211"/>
      <c r="J37" s="211"/>
      <c r="K37" s="211"/>
      <c r="L37" s="200"/>
      <c r="M37" s="200"/>
      <c r="N37" s="211"/>
    </row>
    <row r="38" spans="1:14">
      <c r="A38" s="203" t="s">
        <v>228</v>
      </c>
      <c r="B38" s="230">
        <f t="shared" si="15"/>
        <v>4800000</v>
      </c>
      <c r="C38" s="217"/>
      <c r="D38" s="217"/>
      <c r="E38" s="211">
        <v>4800000</v>
      </c>
      <c r="F38" s="211">
        <v>4800000</v>
      </c>
      <c r="G38" s="211"/>
      <c r="H38" s="211"/>
      <c r="I38" s="211"/>
      <c r="J38" s="211"/>
      <c r="K38" s="211"/>
      <c r="L38" s="200"/>
      <c r="M38" s="200"/>
      <c r="N38" s="211"/>
    </row>
    <row r="39" spans="1:14" s="345" customFormat="1">
      <c r="A39" s="337" t="s">
        <v>208</v>
      </c>
      <c r="B39" s="230">
        <f t="shared" si="15"/>
        <v>3474000</v>
      </c>
      <c r="C39" s="230">
        <f>SUM(C40)</f>
        <v>0</v>
      </c>
      <c r="D39" s="230">
        <f>SUM(D40)</f>
        <v>0</v>
      </c>
      <c r="E39" s="230">
        <f>SUM(E40)</f>
        <v>3474000</v>
      </c>
      <c r="F39" s="236">
        <f>SUM(C39:E39)</f>
        <v>3474000</v>
      </c>
      <c r="G39" s="236"/>
      <c r="H39" s="236"/>
      <c r="I39" s="236"/>
      <c r="J39" s="236"/>
      <c r="K39" s="236"/>
      <c r="L39" s="198"/>
      <c r="M39" s="198"/>
      <c r="N39" s="236"/>
    </row>
    <row r="40" spans="1:14">
      <c r="A40" s="203" t="s">
        <v>319</v>
      </c>
      <c r="B40" s="230">
        <f t="shared" si="15"/>
        <v>3474000</v>
      </c>
      <c r="C40" s="217"/>
      <c r="D40" s="217"/>
      <c r="E40" s="211">
        <v>3474000</v>
      </c>
      <c r="F40" s="211">
        <v>3474000</v>
      </c>
      <c r="G40" s="211"/>
      <c r="H40" s="211"/>
      <c r="I40" s="211"/>
      <c r="J40" s="211"/>
      <c r="K40" s="211"/>
      <c r="L40" s="200"/>
      <c r="M40" s="200"/>
      <c r="N40" s="211"/>
    </row>
    <row r="41" spans="1:14" ht="12" customHeight="1">
      <c r="A41" s="197" t="s">
        <v>229</v>
      </c>
      <c r="B41" s="230">
        <f>SUM(B42)</f>
        <v>6342300</v>
      </c>
      <c r="C41" s="230">
        <f t="shared" ref="C41:N41" si="16">SUM(C42)</f>
        <v>0</v>
      </c>
      <c r="D41" s="230">
        <f t="shared" si="16"/>
        <v>0</v>
      </c>
      <c r="E41" s="230">
        <f t="shared" si="16"/>
        <v>1268000</v>
      </c>
      <c r="F41" s="230">
        <f t="shared" si="16"/>
        <v>1268000</v>
      </c>
      <c r="G41" s="230">
        <f t="shared" si="16"/>
        <v>0</v>
      </c>
      <c r="H41" s="230">
        <f t="shared" si="16"/>
        <v>0</v>
      </c>
      <c r="I41" s="230">
        <f t="shared" si="16"/>
        <v>0</v>
      </c>
      <c r="J41" s="230">
        <f t="shared" si="16"/>
        <v>0</v>
      </c>
      <c r="K41" s="230">
        <f t="shared" si="16"/>
        <v>0</v>
      </c>
      <c r="L41" s="230">
        <f t="shared" si="16"/>
        <v>0</v>
      </c>
      <c r="M41" s="230">
        <f t="shared" si="16"/>
        <v>5074300</v>
      </c>
      <c r="N41" s="230">
        <f t="shared" si="16"/>
        <v>5074300</v>
      </c>
    </row>
    <row r="42" spans="1:14">
      <c r="A42" s="197" t="s">
        <v>207</v>
      </c>
      <c r="B42" s="230">
        <f>SUM(F42+I42+N42)</f>
        <v>6342300</v>
      </c>
      <c r="C42" s="230">
        <f>SUM(C43:C44)</f>
        <v>0</v>
      </c>
      <c r="D42" s="230">
        <f t="shared" ref="D42:N42" si="17">SUM(D43:D44)</f>
        <v>0</v>
      </c>
      <c r="E42" s="230">
        <f t="shared" si="17"/>
        <v>1268000</v>
      </c>
      <c r="F42" s="230">
        <f t="shared" si="17"/>
        <v>1268000</v>
      </c>
      <c r="G42" s="230">
        <f t="shared" si="17"/>
        <v>0</v>
      </c>
      <c r="H42" s="230">
        <f t="shared" si="17"/>
        <v>0</v>
      </c>
      <c r="I42" s="230">
        <f t="shared" si="17"/>
        <v>0</v>
      </c>
      <c r="J42" s="230">
        <f t="shared" si="17"/>
        <v>0</v>
      </c>
      <c r="K42" s="230">
        <f t="shared" si="17"/>
        <v>0</v>
      </c>
      <c r="L42" s="230">
        <f t="shared" si="17"/>
        <v>0</v>
      </c>
      <c r="M42" s="230">
        <f t="shared" si="17"/>
        <v>5074300</v>
      </c>
      <c r="N42" s="230">
        <f t="shared" si="17"/>
        <v>5074300</v>
      </c>
    </row>
    <row r="43" spans="1:14">
      <c r="A43" s="199" t="s">
        <v>230</v>
      </c>
      <c r="B43" s="230">
        <f>SUM(F43+I43+N43)</f>
        <v>1268000</v>
      </c>
      <c r="C43" s="217"/>
      <c r="D43" s="217"/>
      <c r="E43" s="237">
        <v>1268000</v>
      </c>
      <c r="F43" s="237">
        <v>1268000</v>
      </c>
      <c r="G43" s="237"/>
      <c r="H43" s="237"/>
      <c r="I43" s="237"/>
      <c r="J43" s="237"/>
      <c r="K43" s="237"/>
      <c r="L43" s="217"/>
      <c r="M43" s="217"/>
      <c r="N43" s="237"/>
    </row>
    <row r="44" spans="1:14">
      <c r="A44" s="199" t="s">
        <v>225</v>
      </c>
      <c r="B44" s="230">
        <f>SUM(F44+I44+N44)</f>
        <v>5074300</v>
      </c>
      <c r="C44" s="217"/>
      <c r="D44" s="237"/>
      <c r="E44" s="237"/>
      <c r="F44" s="237">
        <f>SUM(C44:E44)</f>
        <v>0</v>
      </c>
      <c r="G44" s="237"/>
      <c r="H44" s="237"/>
      <c r="I44" s="217"/>
      <c r="J44" s="237"/>
      <c r="K44" s="237"/>
      <c r="L44" s="217"/>
      <c r="M44" s="217">
        <v>5074300</v>
      </c>
      <c r="N44" s="237">
        <f>SUM(J44:M44)</f>
        <v>5074300</v>
      </c>
    </row>
    <row r="45" spans="1:14">
      <c r="A45" s="197" t="s">
        <v>231</v>
      </c>
      <c r="B45" s="230">
        <f>SUM(B46)</f>
        <v>11807600</v>
      </c>
      <c r="C45" s="230">
        <f t="shared" ref="C45:N45" si="18">SUM(C46)</f>
        <v>0</v>
      </c>
      <c r="D45" s="230">
        <f t="shared" si="18"/>
        <v>0</v>
      </c>
      <c r="E45" s="230">
        <f t="shared" si="18"/>
        <v>316000</v>
      </c>
      <c r="F45" s="230">
        <f t="shared" si="18"/>
        <v>316000</v>
      </c>
      <c r="G45" s="230">
        <f t="shared" si="18"/>
        <v>0</v>
      </c>
      <c r="H45" s="230">
        <f t="shared" si="18"/>
        <v>0</v>
      </c>
      <c r="I45" s="230">
        <f t="shared" si="18"/>
        <v>0</v>
      </c>
      <c r="J45" s="230">
        <f t="shared" si="18"/>
        <v>0</v>
      </c>
      <c r="K45" s="230">
        <f t="shared" si="18"/>
        <v>0</v>
      </c>
      <c r="L45" s="230">
        <f t="shared" si="18"/>
        <v>0</v>
      </c>
      <c r="M45" s="230">
        <f t="shared" si="18"/>
        <v>11491600</v>
      </c>
      <c r="N45" s="230">
        <f t="shared" si="18"/>
        <v>11491600</v>
      </c>
    </row>
    <row r="46" spans="1:14">
      <c r="A46" s="204" t="s">
        <v>207</v>
      </c>
      <c r="B46" s="214">
        <f>SUM(F46+N46)</f>
        <v>11807600</v>
      </c>
      <c r="C46" s="214">
        <f>SUM(C47:C48)</f>
        <v>0</v>
      </c>
      <c r="D46" s="214">
        <f t="shared" ref="D46:N46" si="19">SUM(D47:D48)</f>
        <v>0</v>
      </c>
      <c r="E46" s="214">
        <f t="shared" si="19"/>
        <v>316000</v>
      </c>
      <c r="F46" s="214">
        <f t="shared" si="19"/>
        <v>316000</v>
      </c>
      <c r="G46" s="214">
        <f t="shared" si="19"/>
        <v>0</v>
      </c>
      <c r="H46" s="214">
        <f t="shared" si="19"/>
        <v>0</v>
      </c>
      <c r="I46" s="214">
        <f t="shared" si="19"/>
        <v>0</v>
      </c>
      <c r="J46" s="214">
        <f t="shared" si="19"/>
        <v>0</v>
      </c>
      <c r="K46" s="214">
        <f t="shared" si="19"/>
        <v>0</v>
      </c>
      <c r="L46" s="214">
        <f t="shared" si="19"/>
        <v>0</v>
      </c>
      <c r="M46" s="214">
        <f t="shared" si="19"/>
        <v>11491600</v>
      </c>
      <c r="N46" s="214">
        <f t="shared" si="19"/>
        <v>11491600</v>
      </c>
    </row>
    <row r="47" spans="1:14">
      <c r="A47" s="199" t="s">
        <v>232</v>
      </c>
      <c r="B47" s="214">
        <f>SUM(F47+N47)</f>
        <v>316000</v>
      </c>
      <c r="C47" s="217"/>
      <c r="D47" s="217"/>
      <c r="E47" s="237">
        <v>316000</v>
      </c>
      <c r="F47" s="237">
        <v>316000</v>
      </c>
      <c r="G47" s="237"/>
      <c r="H47" s="237"/>
      <c r="I47" s="237"/>
      <c r="J47" s="237"/>
      <c r="K47" s="237"/>
      <c r="L47" s="217"/>
      <c r="M47" s="217"/>
      <c r="N47" s="237"/>
    </row>
    <row r="48" spans="1:14">
      <c r="A48" s="199" t="s">
        <v>225</v>
      </c>
      <c r="B48" s="214">
        <f>SUM(F48+N48)</f>
        <v>11491600</v>
      </c>
      <c r="C48" s="217"/>
      <c r="D48" s="237"/>
      <c r="E48" s="237"/>
      <c r="F48" s="237"/>
      <c r="G48" s="237"/>
      <c r="H48" s="237"/>
      <c r="I48" s="217"/>
      <c r="J48" s="237"/>
      <c r="K48" s="237"/>
      <c r="L48" s="237"/>
      <c r="M48" s="237">
        <v>11491600</v>
      </c>
      <c r="N48" s="237">
        <f>SUM(J48:M48)</f>
        <v>11491600</v>
      </c>
    </row>
    <row r="49" spans="1:14">
      <c r="A49" s="197" t="s">
        <v>233</v>
      </c>
      <c r="B49" s="230">
        <f>SUM(B50+B57)</f>
        <v>103246000</v>
      </c>
      <c r="C49" s="230">
        <f t="shared" ref="C49:N49" si="20">SUM(C50)</f>
        <v>0</v>
      </c>
      <c r="D49" s="230">
        <f t="shared" si="20"/>
        <v>0</v>
      </c>
      <c r="E49" s="230">
        <f>SUM(E50+E57)</f>
        <v>29633000</v>
      </c>
      <c r="F49" s="230">
        <f>SUM(F50+F57)</f>
        <v>29633000</v>
      </c>
      <c r="G49" s="230">
        <f t="shared" si="20"/>
        <v>0</v>
      </c>
      <c r="H49" s="230">
        <f t="shared" si="20"/>
        <v>0</v>
      </c>
      <c r="I49" s="230">
        <f t="shared" si="20"/>
        <v>0</v>
      </c>
      <c r="J49" s="230">
        <f t="shared" si="20"/>
        <v>0</v>
      </c>
      <c r="K49" s="230">
        <f t="shared" si="20"/>
        <v>0</v>
      </c>
      <c r="L49" s="230">
        <f t="shared" si="20"/>
        <v>0</v>
      </c>
      <c r="M49" s="230">
        <f t="shared" si="20"/>
        <v>73613000</v>
      </c>
      <c r="N49" s="230">
        <f t="shared" si="20"/>
        <v>73613000</v>
      </c>
    </row>
    <row r="50" spans="1:14">
      <c r="A50" s="204" t="s">
        <v>207</v>
      </c>
      <c r="B50" s="214">
        <f t="shared" ref="B50:B55" si="21">SUM(F50+I50+N50)</f>
        <v>98801000</v>
      </c>
      <c r="C50" s="214">
        <f>SUM(C51:C58)</f>
        <v>0</v>
      </c>
      <c r="D50" s="214">
        <f>SUM(D51:D58)</f>
        <v>0</v>
      </c>
      <c r="E50" s="214">
        <f>SUM(E51:E56)</f>
        <v>25188000</v>
      </c>
      <c r="F50" s="214">
        <f>SUM(F51:F56)</f>
        <v>25188000</v>
      </c>
      <c r="G50" s="214">
        <f t="shared" ref="G50:M50" si="22">SUM(G51:G58)</f>
        <v>0</v>
      </c>
      <c r="H50" s="214">
        <f t="shared" si="22"/>
        <v>0</v>
      </c>
      <c r="I50" s="214">
        <f t="shared" si="22"/>
        <v>0</v>
      </c>
      <c r="J50" s="214">
        <f t="shared" si="22"/>
        <v>0</v>
      </c>
      <c r="K50" s="214">
        <f t="shared" si="22"/>
        <v>0</v>
      </c>
      <c r="L50" s="214">
        <f t="shared" si="22"/>
        <v>0</v>
      </c>
      <c r="M50" s="214">
        <f t="shared" si="22"/>
        <v>73613000</v>
      </c>
      <c r="N50" s="214">
        <v>73613000</v>
      </c>
    </row>
    <row r="51" spans="1:14">
      <c r="A51" s="404" t="s">
        <v>234</v>
      </c>
      <c r="B51" s="214">
        <f t="shared" si="21"/>
        <v>1850000</v>
      </c>
      <c r="C51" s="217"/>
      <c r="D51" s="217"/>
      <c r="E51" s="237">
        <v>1850000</v>
      </c>
      <c r="F51" s="237">
        <f t="shared" ref="F51:F56" si="23">SUM(C51:E51)</f>
        <v>1850000</v>
      </c>
      <c r="G51" s="237"/>
      <c r="H51" s="237"/>
      <c r="I51" s="237"/>
      <c r="J51" s="237"/>
      <c r="K51" s="237"/>
      <c r="L51" s="217"/>
      <c r="M51" s="217"/>
      <c r="N51" s="214"/>
    </row>
    <row r="52" spans="1:14">
      <c r="A52" s="331" t="s">
        <v>317</v>
      </c>
      <c r="B52" s="214">
        <f t="shared" si="21"/>
        <v>757000</v>
      </c>
      <c r="C52" s="329"/>
      <c r="D52" s="329"/>
      <c r="E52" s="330">
        <v>757000</v>
      </c>
      <c r="F52" s="237">
        <f t="shared" si="23"/>
        <v>757000</v>
      </c>
      <c r="G52" s="330"/>
      <c r="H52" s="330"/>
      <c r="I52" s="330"/>
      <c r="J52" s="330"/>
      <c r="K52" s="330"/>
      <c r="L52" s="329"/>
      <c r="M52" s="329"/>
      <c r="N52" s="214"/>
    </row>
    <row r="53" spans="1:14">
      <c r="A53" s="403" t="s">
        <v>345</v>
      </c>
      <c r="B53" s="214">
        <f t="shared" si="21"/>
        <v>16087000</v>
      </c>
      <c r="C53" s="329"/>
      <c r="D53" s="329"/>
      <c r="E53" s="330">
        <v>16087000</v>
      </c>
      <c r="F53" s="237">
        <f t="shared" si="23"/>
        <v>16087000</v>
      </c>
      <c r="G53" s="330"/>
      <c r="H53" s="330"/>
      <c r="I53" s="330"/>
      <c r="J53" s="330"/>
      <c r="K53" s="330"/>
      <c r="L53" s="329"/>
      <c r="M53" s="329"/>
      <c r="N53" s="214"/>
    </row>
    <row r="54" spans="1:14">
      <c r="A54" s="403" t="s">
        <v>253</v>
      </c>
      <c r="B54" s="214">
        <f t="shared" si="21"/>
        <v>3954000</v>
      </c>
      <c r="C54" s="329"/>
      <c r="D54" s="329"/>
      <c r="E54" s="330">
        <v>3954000</v>
      </c>
      <c r="F54" s="237">
        <f t="shared" si="23"/>
        <v>3954000</v>
      </c>
      <c r="G54" s="330"/>
      <c r="H54" s="330"/>
      <c r="I54" s="330"/>
      <c r="J54" s="330"/>
      <c r="K54" s="330"/>
      <c r="L54" s="329"/>
      <c r="M54" s="329"/>
      <c r="N54" s="214"/>
    </row>
    <row r="55" spans="1:14">
      <c r="A55" s="403" t="s">
        <v>316</v>
      </c>
      <c r="B55" s="214">
        <f t="shared" si="21"/>
        <v>2540000</v>
      </c>
      <c r="C55" s="329"/>
      <c r="D55" s="329"/>
      <c r="E55" s="330">
        <v>2540000</v>
      </c>
      <c r="F55" s="237">
        <f t="shared" si="23"/>
        <v>2540000</v>
      </c>
      <c r="G55" s="330"/>
      <c r="H55" s="330"/>
      <c r="I55" s="330"/>
      <c r="J55" s="330"/>
      <c r="K55" s="330"/>
      <c r="L55" s="329"/>
      <c r="M55" s="329"/>
      <c r="N55" s="214"/>
    </row>
    <row r="56" spans="1:14">
      <c r="A56" s="403" t="s">
        <v>346</v>
      </c>
      <c r="B56" s="214">
        <v>73613000</v>
      </c>
      <c r="C56" s="329"/>
      <c r="D56" s="329"/>
      <c r="E56" s="330"/>
      <c r="F56" s="237">
        <f t="shared" si="23"/>
        <v>0</v>
      </c>
      <c r="G56" s="330"/>
      <c r="H56" s="330"/>
      <c r="I56" s="330"/>
      <c r="J56" s="330"/>
      <c r="K56" s="330"/>
      <c r="L56" s="329"/>
      <c r="M56" s="329">
        <v>73613000</v>
      </c>
      <c r="N56" s="214">
        <v>73613000</v>
      </c>
    </row>
    <row r="57" spans="1:14">
      <c r="A57" s="337" t="s">
        <v>208</v>
      </c>
      <c r="B57" s="214">
        <v>4445000</v>
      </c>
      <c r="C57" s="329"/>
      <c r="D57" s="329"/>
      <c r="E57" s="406">
        <v>4445000</v>
      </c>
      <c r="F57" s="407">
        <v>4445000</v>
      </c>
      <c r="G57" s="330"/>
      <c r="H57" s="330"/>
      <c r="I57" s="330"/>
      <c r="J57" s="330"/>
      <c r="K57" s="330"/>
      <c r="L57" s="329"/>
      <c r="M57" s="329"/>
      <c r="N57" s="214"/>
    </row>
    <row r="58" spans="1:14" ht="13.8" thickBot="1">
      <c r="A58" s="203" t="s">
        <v>319</v>
      </c>
      <c r="B58" s="214">
        <f>SUM(F58+I58+N58)</f>
        <v>4445000</v>
      </c>
      <c r="C58" s="219"/>
      <c r="D58" s="238"/>
      <c r="E58" s="238">
        <v>4445000</v>
      </c>
      <c r="F58" s="237">
        <f>SUM(C58:E58)</f>
        <v>4445000</v>
      </c>
      <c r="G58" s="238"/>
      <c r="H58" s="238"/>
      <c r="I58" s="219"/>
      <c r="J58" s="238"/>
      <c r="K58" s="238"/>
      <c r="L58" s="238"/>
      <c r="M58" s="238"/>
      <c r="N58" s="214"/>
    </row>
    <row r="59" spans="1:14" ht="16.8" thickTop="1" thickBot="1">
      <c r="A59" s="239" t="s">
        <v>235</v>
      </c>
      <c r="B59" s="240">
        <f>SUM(B60:B61)</f>
        <v>1093697800</v>
      </c>
      <c r="C59" s="240">
        <f t="shared" ref="C59:M59" si="24">SUM(C60:C61)</f>
        <v>449668900</v>
      </c>
      <c r="D59" s="240">
        <f t="shared" si="24"/>
        <v>86285000</v>
      </c>
      <c r="E59" s="240">
        <f t="shared" si="24"/>
        <v>71065000</v>
      </c>
      <c r="F59" s="240">
        <f t="shared" si="24"/>
        <v>607018900</v>
      </c>
      <c r="G59" s="240">
        <f t="shared" si="24"/>
        <v>10000000</v>
      </c>
      <c r="H59" s="240">
        <f t="shared" si="24"/>
        <v>0</v>
      </c>
      <c r="I59" s="240">
        <f t="shared" si="24"/>
        <v>10000000</v>
      </c>
      <c r="J59" s="240">
        <f>SUM(J60:J61)</f>
        <v>80000000</v>
      </c>
      <c r="K59" s="240">
        <f t="shared" si="24"/>
        <v>0</v>
      </c>
      <c r="L59" s="240">
        <f t="shared" si="24"/>
        <v>34269000</v>
      </c>
      <c r="M59" s="240">
        <f t="shared" si="24"/>
        <v>362409900</v>
      </c>
      <c r="N59" s="240">
        <f>SUM(N60:N61)</f>
        <v>476678900</v>
      </c>
    </row>
    <row r="60" spans="1:14" ht="14.4" thickTop="1" thickBot="1">
      <c r="A60" s="192" t="s">
        <v>236</v>
      </c>
      <c r="B60" s="241">
        <f t="shared" ref="B60:N60" si="25">SUM(B6+B25+B30)</f>
        <v>1085778800</v>
      </c>
      <c r="C60" s="241">
        <f t="shared" si="25"/>
        <v>449668900</v>
      </c>
      <c r="D60" s="241">
        <f t="shared" si="25"/>
        <v>86285000</v>
      </c>
      <c r="E60" s="241">
        <f t="shared" si="25"/>
        <v>63146000</v>
      </c>
      <c r="F60" s="241">
        <f t="shared" si="25"/>
        <v>599099900</v>
      </c>
      <c r="G60" s="241">
        <f t="shared" si="25"/>
        <v>10000000</v>
      </c>
      <c r="H60" s="241">
        <f t="shared" si="25"/>
        <v>0</v>
      </c>
      <c r="I60" s="241">
        <f t="shared" si="25"/>
        <v>10000000</v>
      </c>
      <c r="J60" s="241">
        <f t="shared" si="25"/>
        <v>80000000</v>
      </c>
      <c r="K60" s="241">
        <f t="shared" si="25"/>
        <v>0</v>
      </c>
      <c r="L60" s="241">
        <f t="shared" si="25"/>
        <v>34269000</v>
      </c>
      <c r="M60" s="241">
        <f t="shared" si="25"/>
        <v>362409900</v>
      </c>
      <c r="N60" s="241">
        <f t="shared" si="25"/>
        <v>476678900</v>
      </c>
    </row>
    <row r="61" spans="1:14" ht="13.8" thickBot="1">
      <c r="A61" s="225" t="s">
        <v>237</v>
      </c>
      <c r="B61" s="242">
        <f>SUM(B31)</f>
        <v>7919000</v>
      </c>
      <c r="C61" s="242">
        <f t="shared" ref="C61:N61" si="26">SUM(C31)</f>
        <v>0</v>
      </c>
      <c r="D61" s="242">
        <f t="shared" si="26"/>
        <v>0</v>
      </c>
      <c r="E61" s="242">
        <f t="shared" si="26"/>
        <v>7919000</v>
      </c>
      <c r="F61" s="242">
        <f t="shared" si="26"/>
        <v>7919000</v>
      </c>
      <c r="G61" s="242">
        <f t="shared" si="26"/>
        <v>0</v>
      </c>
      <c r="H61" s="242">
        <f t="shared" si="26"/>
        <v>0</v>
      </c>
      <c r="I61" s="242">
        <f t="shared" si="26"/>
        <v>0</v>
      </c>
      <c r="J61" s="242">
        <f t="shared" si="26"/>
        <v>0</v>
      </c>
      <c r="K61" s="242">
        <f t="shared" si="26"/>
        <v>0</v>
      </c>
      <c r="L61" s="242">
        <f t="shared" si="26"/>
        <v>0</v>
      </c>
      <c r="M61" s="242">
        <f t="shared" si="26"/>
        <v>0</v>
      </c>
      <c r="N61" s="242">
        <f t="shared" si="26"/>
        <v>0</v>
      </c>
    </row>
  </sheetData>
  <mergeCells count="3">
    <mergeCell ref="A1:N1"/>
    <mergeCell ref="A2:N2"/>
    <mergeCell ref="I3:N3"/>
  </mergeCells>
  <phoneticPr fontId="0" type="noConversion"/>
  <pageMargins left="0.51181102362204722" right="0.31496062992125984" top="0.47244094488188981" bottom="0.47244094488188981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4"/>
  <sheetViews>
    <sheetView topLeftCell="IU3" workbookViewId="0">
      <pane xSplit="3072" ySplit="2496" topLeftCell="A40" activePane="bottomRight"/>
      <selection activeCell="GC34" sqref="GC1:IV65536"/>
      <selection pane="topRight" activeCell="P3" sqref="P1:Q65536"/>
      <selection pane="bottomLeft" activeCell="IU74" sqref="A74:IV74"/>
      <selection pane="bottomRight" activeCell="T67" sqref="T67"/>
    </sheetView>
  </sheetViews>
  <sheetFormatPr defaultRowHeight="13.2"/>
  <cols>
    <col min="1" max="1" width="25.5546875" style="179" customWidth="1"/>
    <col min="2" max="2" width="15.109375" style="309" customWidth="1"/>
    <col min="3" max="3" width="11.44140625" style="275" bestFit="1" customWidth="1"/>
    <col min="4" max="4" width="10.44140625" style="302" bestFit="1" customWidth="1"/>
    <col min="5" max="5" width="10.88671875" style="302" bestFit="1" customWidth="1"/>
    <col min="6" max="6" width="10.88671875" style="302" customWidth="1"/>
    <col min="7" max="7" width="9.88671875" style="302" bestFit="1" customWidth="1"/>
    <col min="8" max="8" width="11.44140625" style="302" bestFit="1" customWidth="1"/>
    <col min="9" max="10" width="9.88671875" style="302" bestFit="1" customWidth="1"/>
    <col min="11" max="11" width="12.44140625" style="302" customWidth="1"/>
    <col min="12" max="13" width="11.33203125" style="302" customWidth="1"/>
    <col min="14" max="14" width="11.44140625" style="302" bestFit="1" customWidth="1"/>
    <col min="15" max="15" width="7.44140625" style="303" bestFit="1" customWidth="1"/>
    <col min="16" max="17" width="0" hidden="1" customWidth="1"/>
  </cols>
  <sheetData>
    <row r="1" spans="1:16">
      <c r="A1" s="512" t="s">
        <v>349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274"/>
    </row>
    <row r="2" spans="1:16" ht="13.8" thickBot="1">
      <c r="D2" s="276"/>
      <c r="E2" s="276"/>
      <c r="F2" s="276"/>
      <c r="G2" s="276"/>
      <c r="H2" s="276"/>
      <c r="I2" s="276"/>
      <c r="J2" s="276"/>
      <c r="K2" s="276"/>
      <c r="L2" s="515" t="s">
        <v>238</v>
      </c>
      <c r="M2" s="515"/>
      <c r="N2" s="515"/>
      <c r="O2" s="515"/>
      <c r="P2" t="s">
        <v>309</v>
      </c>
    </row>
    <row r="3" spans="1:16" ht="119.4" thickBot="1">
      <c r="A3" s="243" t="s">
        <v>79</v>
      </c>
      <c r="B3" s="310" t="s">
        <v>239</v>
      </c>
      <c r="C3" s="277" t="s">
        <v>240</v>
      </c>
      <c r="D3" s="277" t="s">
        <v>241</v>
      </c>
      <c r="E3" s="277" t="s">
        <v>242</v>
      </c>
      <c r="F3" s="277" t="s">
        <v>243</v>
      </c>
      <c r="G3" s="277" t="s">
        <v>244</v>
      </c>
      <c r="H3" s="277" t="s">
        <v>245</v>
      </c>
      <c r="I3" s="277" t="s">
        <v>246</v>
      </c>
      <c r="J3" s="277" t="s">
        <v>247</v>
      </c>
      <c r="K3" s="277" t="s">
        <v>248</v>
      </c>
      <c r="L3" s="278" t="s">
        <v>249</v>
      </c>
      <c r="M3" s="278" t="s">
        <v>356</v>
      </c>
      <c r="N3" s="279" t="s">
        <v>357</v>
      </c>
      <c r="O3" s="280" t="s">
        <v>250</v>
      </c>
    </row>
    <row r="4" spans="1:16" s="320" customFormat="1" ht="13.8" thickBot="1">
      <c r="A4" s="318" t="s">
        <v>206</v>
      </c>
      <c r="B4" s="319">
        <f>SUM(B5:B6)</f>
        <v>687404900</v>
      </c>
      <c r="C4" s="323">
        <f>SUM(C5:C6)</f>
        <v>78203000</v>
      </c>
      <c r="D4" s="323">
        <f t="shared" ref="D4:O4" si="0">SUM(D5:D6)</f>
        <v>14816000</v>
      </c>
      <c r="E4" s="323">
        <f t="shared" si="0"/>
        <v>64765000</v>
      </c>
      <c r="F4" s="323">
        <f t="shared" si="0"/>
        <v>19800000</v>
      </c>
      <c r="G4" s="323">
        <f t="shared" si="0"/>
        <v>10000000</v>
      </c>
      <c r="H4" s="323">
        <f t="shared" si="0"/>
        <v>187584000</v>
      </c>
      <c r="I4" s="323">
        <f t="shared" si="0"/>
        <v>87014000</v>
      </c>
      <c r="J4" s="323">
        <f t="shared" si="0"/>
        <v>11556000</v>
      </c>
      <c r="K4" s="323">
        <f t="shared" si="0"/>
        <v>15000000</v>
      </c>
      <c r="L4" s="323">
        <f t="shared" si="0"/>
        <v>113570000</v>
      </c>
      <c r="M4" s="323">
        <f t="shared" si="0"/>
        <v>10000000</v>
      </c>
      <c r="N4" s="323">
        <f t="shared" si="0"/>
        <v>376250900</v>
      </c>
      <c r="O4" s="472">
        <f t="shared" si="0"/>
        <v>41.25</v>
      </c>
    </row>
    <row r="5" spans="1:16" s="322" customFormat="1" ht="14.4" thickTop="1" thickBot="1">
      <c r="A5" s="324" t="s">
        <v>251</v>
      </c>
      <c r="B5" s="325">
        <f>SUM(H5+L5+M5+N5)</f>
        <v>680634900</v>
      </c>
      <c r="C5" s="326">
        <f>SUM(+C8+C13)</f>
        <v>78203000</v>
      </c>
      <c r="D5" s="326">
        <f t="shared" ref="D5:O5" si="1">SUM(+D8+D13)</f>
        <v>14816000</v>
      </c>
      <c r="E5" s="326">
        <f t="shared" si="1"/>
        <v>63495000</v>
      </c>
      <c r="F5" s="326">
        <f t="shared" si="1"/>
        <v>19800000</v>
      </c>
      <c r="G5" s="326">
        <f t="shared" si="1"/>
        <v>4500000</v>
      </c>
      <c r="H5" s="326">
        <f t="shared" si="1"/>
        <v>180814000</v>
      </c>
      <c r="I5" s="326">
        <f t="shared" si="1"/>
        <v>87014000</v>
      </c>
      <c r="J5" s="326">
        <f t="shared" si="1"/>
        <v>11556000</v>
      </c>
      <c r="K5" s="326">
        <f t="shared" si="1"/>
        <v>15000000</v>
      </c>
      <c r="L5" s="326">
        <f t="shared" si="1"/>
        <v>113570000</v>
      </c>
      <c r="M5" s="326">
        <f t="shared" si="1"/>
        <v>10000000</v>
      </c>
      <c r="N5" s="326">
        <f t="shared" si="1"/>
        <v>376250900</v>
      </c>
      <c r="O5" s="473">
        <f t="shared" si="1"/>
        <v>41.25</v>
      </c>
      <c r="P5" s="327" t="e">
        <f>SUM(#REF!+P8+P13)</f>
        <v>#REF!</v>
      </c>
    </row>
    <row r="6" spans="1:16" s="322" customFormat="1" ht="13.8" thickBot="1">
      <c r="A6" s="324" t="s">
        <v>252</v>
      </c>
      <c r="B6" s="325">
        <f>SUM(H6+L6+M6+N6)</f>
        <v>6770000</v>
      </c>
      <c r="C6" s="326">
        <f>SUM(C35)</f>
        <v>0</v>
      </c>
      <c r="D6" s="326">
        <f t="shared" ref="D6:O6" si="2">SUM(D35)</f>
        <v>0</v>
      </c>
      <c r="E6" s="326">
        <f t="shared" si="2"/>
        <v>1270000</v>
      </c>
      <c r="F6" s="326">
        <f t="shared" si="2"/>
        <v>0</v>
      </c>
      <c r="G6" s="326">
        <f t="shared" si="2"/>
        <v>5500000</v>
      </c>
      <c r="H6" s="326">
        <f t="shared" si="2"/>
        <v>6770000</v>
      </c>
      <c r="I6" s="326">
        <f t="shared" si="2"/>
        <v>0</v>
      </c>
      <c r="J6" s="326">
        <f t="shared" si="2"/>
        <v>0</v>
      </c>
      <c r="K6" s="326">
        <f t="shared" si="2"/>
        <v>0</v>
      </c>
      <c r="L6" s="326">
        <f t="shared" si="2"/>
        <v>0</v>
      </c>
      <c r="M6" s="326">
        <f t="shared" si="2"/>
        <v>0</v>
      </c>
      <c r="N6" s="326">
        <f t="shared" si="2"/>
        <v>0</v>
      </c>
      <c r="O6" s="326">
        <f t="shared" si="2"/>
        <v>0</v>
      </c>
    </row>
    <row r="7" spans="1:16" ht="13.8" thickBot="1">
      <c r="A7" s="248" t="s">
        <v>209</v>
      </c>
      <c r="B7" s="312">
        <f>SUM(B9:B11)</f>
        <v>15645000</v>
      </c>
      <c r="C7" s="281">
        <f t="shared" ref="C7:O7" si="3">SUM(C9:C11)</f>
        <v>7927000</v>
      </c>
      <c r="D7" s="281">
        <f t="shared" si="3"/>
        <v>1753000</v>
      </c>
      <c r="E7" s="281">
        <f t="shared" si="3"/>
        <v>5711000</v>
      </c>
      <c r="F7" s="281">
        <f t="shared" si="3"/>
        <v>0</v>
      </c>
      <c r="G7" s="281">
        <f t="shared" si="3"/>
        <v>0</v>
      </c>
      <c r="H7" s="281">
        <f t="shared" si="3"/>
        <v>15391000</v>
      </c>
      <c r="I7" s="281">
        <f t="shared" si="3"/>
        <v>254000</v>
      </c>
      <c r="J7" s="281">
        <f t="shared" si="3"/>
        <v>0</v>
      </c>
      <c r="K7" s="281">
        <f t="shared" si="3"/>
        <v>0</v>
      </c>
      <c r="L7" s="281">
        <f t="shared" si="3"/>
        <v>254000</v>
      </c>
      <c r="M7" s="281"/>
      <c r="N7" s="281">
        <f t="shared" si="3"/>
        <v>0</v>
      </c>
      <c r="O7" s="470">
        <f t="shared" si="3"/>
        <v>2.375</v>
      </c>
      <c r="P7">
        <v>2.375</v>
      </c>
    </row>
    <row r="8" spans="1:16" ht="14.4" thickTop="1" thickBot="1">
      <c r="A8" s="246" t="s">
        <v>207</v>
      </c>
      <c r="B8" s="457">
        <f>SUM(B9:B11)</f>
        <v>15645000</v>
      </c>
      <c r="C8" s="461">
        <f>SUM(C9:C11)</f>
        <v>7927000</v>
      </c>
      <c r="D8" s="461">
        <f t="shared" ref="D8:O8" si="4">SUM(D9:D11)</f>
        <v>1753000</v>
      </c>
      <c r="E8" s="461">
        <f t="shared" si="4"/>
        <v>5711000</v>
      </c>
      <c r="F8" s="461">
        <f t="shared" si="4"/>
        <v>0</v>
      </c>
      <c r="G8" s="461">
        <f t="shared" si="4"/>
        <v>0</v>
      </c>
      <c r="H8" s="461">
        <f t="shared" si="4"/>
        <v>15391000</v>
      </c>
      <c r="I8" s="461">
        <f t="shared" si="4"/>
        <v>254000</v>
      </c>
      <c r="J8" s="461">
        <f t="shared" si="4"/>
        <v>0</v>
      </c>
      <c r="K8" s="461">
        <f t="shared" si="4"/>
        <v>0</v>
      </c>
      <c r="L8" s="461">
        <f t="shared" si="4"/>
        <v>254000</v>
      </c>
      <c r="M8" s="461"/>
      <c r="N8" s="461">
        <f t="shared" si="4"/>
        <v>0</v>
      </c>
      <c r="O8" s="471">
        <f t="shared" si="4"/>
        <v>2.375</v>
      </c>
      <c r="P8">
        <v>2.375</v>
      </c>
    </row>
    <row r="9" spans="1:16">
      <c r="A9" s="445" t="s">
        <v>254</v>
      </c>
      <c r="B9" s="456">
        <f>SUM(H9+L9+N9)</f>
        <v>4200000</v>
      </c>
      <c r="C9" s="446"/>
      <c r="D9" s="447"/>
      <c r="E9" s="447">
        <v>4200000</v>
      </c>
      <c r="F9" s="448"/>
      <c r="G9" s="448"/>
      <c r="H9" s="446">
        <f>SUM(C9:G9)</f>
        <v>4200000</v>
      </c>
      <c r="I9" s="447"/>
      <c r="J9" s="447"/>
      <c r="K9" s="447"/>
      <c r="L9" s="447">
        <f>SUM(I9:K9)</f>
        <v>0</v>
      </c>
      <c r="M9" s="447"/>
      <c r="N9" s="447"/>
      <c r="O9" s="449"/>
    </row>
    <row r="10" spans="1:16">
      <c r="A10" s="417" t="s">
        <v>210</v>
      </c>
      <c r="B10" s="328">
        <f>SUM(H10+L10+N10)</f>
        <v>11245000</v>
      </c>
      <c r="C10" s="351">
        <v>7927000</v>
      </c>
      <c r="D10" s="351">
        <v>1753000</v>
      </c>
      <c r="E10" s="351">
        <v>1311000</v>
      </c>
      <c r="F10" s="351"/>
      <c r="G10" s="351"/>
      <c r="H10" s="356">
        <f>SUM(C10:G10)</f>
        <v>10991000</v>
      </c>
      <c r="I10" s="292">
        <v>254000</v>
      </c>
      <c r="J10" s="292"/>
      <c r="K10" s="292"/>
      <c r="L10" s="292">
        <f>SUM(I10:K10)</f>
        <v>254000</v>
      </c>
      <c r="M10" s="292"/>
      <c r="N10" s="292"/>
      <c r="O10" s="353">
        <v>2.375</v>
      </c>
    </row>
    <row r="11" spans="1:16" ht="13.8" thickBot="1">
      <c r="A11" s="455" t="s">
        <v>211</v>
      </c>
      <c r="B11" s="458">
        <f>SUM(H11+L11+N11)</f>
        <v>200000</v>
      </c>
      <c r="C11" s="426"/>
      <c r="D11" s="429"/>
      <c r="E11" s="429">
        <v>200000</v>
      </c>
      <c r="F11" s="426"/>
      <c r="G11" s="426"/>
      <c r="H11" s="459">
        <f>SUM(C11:G11)</f>
        <v>200000</v>
      </c>
      <c r="I11" s="429"/>
      <c r="J11" s="429"/>
      <c r="K11" s="429"/>
      <c r="L11" s="429">
        <f>SUM(I11:K11)</f>
        <v>0</v>
      </c>
      <c r="M11" s="429"/>
      <c r="N11" s="429"/>
      <c r="O11" s="460"/>
    </row>
    <row r="12" spans="1:16" ht="13.8" thickBot="1">
      <c r="A12" s="248" t="s">
        <v>212</v>
      </c>
      <c r="B12" s="315">
        <f t="shared" ref="B12:O12" si="5">SUM(B35+B13)</f>
        <v>661759900</v>
      </c>
      <c r="C12" s="297">
        <f t="shared" si="5"/>
        <v>70276000</v>
      </c>
      <c r="D12" s="297">
        <f t="shared" si="5"/>
        <v>13063000</v>
      </c>
      <c r="E12" s="297">
        <f t="shared" si="5"/>
        <v>59054000</v>
      </c>
      <c r="F12" s="297">
        <f t="shared" si="5"/>
        <v>19800000</v>
      </c>
      <c r="G12" s="297">
        <f t="shared" si="5"/>
        <v>10000000</v>
      </c>
      <c r="H12" s="297">
        <f t="shared" si="5"/>
        <v>172193000</v>
      </c>
      <c r="I12" s="297">
        <f t="shared" si="5"/>
        <v>86760000</v>
      </c>
      <c r="J12" s="297">
        <f t="shared" si="5"/>
        <v>11556000</v>
      </c>
      <c r="K12" s="297">
        <f t="shared" si="5"/>
        <v>15000000</v>
      </c>
      <c r="L12" s="297">
        <f t="shared" si="5"/>
        <v>113316000</v>
      </c>
      <c r="M12" s="297">
        <f t="shared" si="5"/>
        <v>10000000</v>
      </c>
      <c r="N12" s="297">
        <f t="shared" si="5"/>
        <v>376250900</v>
      </c>
      <c r="O12" s="468">
        <f t="shared" si="5"/>
        <v>38.875</v>
      </c>
    </row>
    <row r="13" spans="1:16" ht="14.4" thickTop="1" thickBot="1">
      <c r="A13" s="246" t="s">
        <v>207</v>
      </c>
      <c r="B13" s="457">
        <f t="shared" ref="B13:N13" si="6">SUM(B14:B34)</f>
        <v>654989900</v>
      </c>
      <c r="C13" s="282">
        <f t="shared" si="6"/>
        <v>70276000</v>
      </c>
      <c r="D13" s="282">
        <f t="shared" si="6"/>
        <v>13063000</v>
      </c>
      <c r="E13" s="282">
        <f t="shared" si="6"/>
        <v>57784000</v>
      </c>
      <c r="F13" s="282">
        <f t="shared" si="6"/>
        <v>19800000</v>
      </c>
      <c r="G13" s="282">
        <f t="shared" si="6"/>
        <v>4500000</v>
      </c>
      <c r="H13" s="282">
        <f t="shared" si="6"/>
        <v>165423000</v>
      </c>
      <c r="I13" s="282">
        <f t="shared" si="6"/>
        <v>86760000</v>
      </c>
      <c r="J13" s="282">
        <f t="shared" si="6"/>
        <v>11556000</v>
      </c>
      <c r="K13" s="282">
        <f t="shared" si="6"/>
        <v>15000000</v>
      </c>
      <c r="L13" s="282">
        <f t="shared" si="6"/>
        <v>113316000</v>
      </c>
      <c r="M13" s="282">
        <f t="shared" si="6"/>
        <v>10000000</v>
      </c>
      <c r="N13" s="282">
        <f t="shared" si="6"/>
        <v>376250900</v>
      </c>
      <c r="O13" s="469">
        <f>SUM(O14:O34)</f>
        <v>38.875</v>
      </c>
      <c r="P13" s="272">
        <f>SUM(P14:P31)</f>
        <v>39</v>
      </c>
    </row>
    <row r="14" spans="1:16">
      <c r="A14" s="1" t="s">
        <v>255</v>
      </c>
      <c r="B14" s="456">
        <f>SUM(H14+L14+N14)</f>
        <v>30708000</v>
      </c>
      <c r="C14" s="448">
        <v>18400000</v>
      </c>
      <c r="D14" s="447">
        <v>3808000</v>
      </c>
      <c r="E14" s="447">
        <v>4000000</v>
      </c>
      <c r="F14" s="448"/>
      <c r="G14" s="448">
        <v>4500000</v>
      </c>
      <c r="H14" s="447">
        <f>SUM(C14:G14)</f>
        <v>30708000</v>
      </c>
      <c r="I14" s="447"/>
      <c r="J14" s="447"/>
      <c r="K14" s="447"/>
      <c r="L14" s="447"/>
      <c r="M14" s="447"/>
      <c r="N14" s="447"/>
      <c r="O14" s="449">
        <v>1</v>
      </c>
      <c r="P14" s="462">
        <v>1</v>
      </c>
    </row>
    <row r="15" spans="1:16">
      <c r="A15" s="251" t="s">
        <v>256</v>
      </c>
      <c r="B15" s="328">
        <f t="shared" ref="B15:B37" si="7">SUM(H15+L15+N15)</f>
        <v>6597000</v>
      </c>
      <c r="C15" s="351">
        <v>3438000</v>
      </c>
      <c r="D15" s="351">
        <v>787000</v>
      </c>
      <c r="E15" s="351">
        <v>2372000</v>
      </c>
      <c r="F15" s="351"/>
      <c r="G15" s="351"/>
      <c r="H15" s="292">
        <f t="shared" ref="H15:H34" si="8">SUM(C15:G15)</f>
        <v>6597000</v>
      </c>
      <c r="I15" s="351"/>
      <c r="J15" s="351"/>
      <c r="K15" s="292"/>
      <c r="L15" s="292"/>
      <c r="M15" s="292"/>
      <c r="N15" s="351"/>
      <c r="O15" s="353">
        <v>2</v>
      </c>
      <c r="P15">
        <v>2</v>
      </c>
    </row>
    <row r="16" spans="1:16">
      <c r="A16" s="252" t="s">
        <v>314</v>
      </c>
      <c r="B16" s="328">
        <f t="shared" si="7"/>
        <v>2800000</v>
      </c>
      <c r="C16" s="351"/>
      <c r="D16" s="351"/>
      <c r="E16" s="351">
        <v>2800000</v>
      </c>
      <c r="F16" s="351"/>
      <c r="G16" s="351"/>
      <c r="H16" s="292">
        <f t="shared" si="8"/>
        <v>2800000</v>
      </c>
      <c r="I16" s="351"/>
      <c r="J16" s="351"/>
      <c r="K16" s="292"/>
      <c r="L16" s="292"/>
      <c r="M16" s="292"/>
      <c r="N16" s="351"/>
      <c r="O16" s="353"/>
    </row>
    <row r="17" spans="1:16">
      <c r="A17" s="355" t="s">
        <v>355</v>
      </c>
      <c r="B17" s="328">
        <f t="shared" si="7"/>
        <v>13841000</v>
      </c>
      <c r="C17" s="351"/>
      <c r="D17" s="351"/>
      <c r="E17" s="351"/>
      <c r="F17" s="351"/>
      <c r="G17" s="351"/>
      <c r="H17" s="292"/>
      <c r="I17" s="351"/>
      <c r="J17" s="351"/>
      <c r="K17" s="292"/>
      <c r="L17" s="292"/>
      <c r="M17" s="292"/>
      <c r="N17" s="351">
        <v>13841000</v>
      </c>
      <c r="O17" s="353"/>
    </row>
    <row r="18" spans="1:16">
      <c r="A18" s="417" t="s">
        <v>257</v>
      </c>
      <c r="B18" s="328">
        <f t="shared" si="7"/>
        <v>362409900</v>
      </c>
      <c r="C18" s="351"/>
      <c r="D18" s="292"/>
      <c r="E18" s="292"/>
      <c r="F18" s="292"/>
      <c r="G18" s="292"/>
      <c r="H18" s="292">
        <f t="shared" si="8"/>
        <v>0</v>
      </c>
      <c r="I18" s="292"/>
      <c r="J18" s="292"/>
      <c r="K18" s="292"/>
      <c r="L18" s="292"/>
      <c r="M18" s="292"/>
      <c r="N18" s="292">
        <v>362409900</v>
      </c>
      <c r="O18" s="293"/>
    </row>
    <row r="19" spans="1:16">
      <c r="A19" s="251" t="s">
        <v>217</v>
      </c>
      <c r="B19" s="328">
        <f t="shared" si="7"/>
        <v>29739000</v>
      </c>
      <c r="C19" s="351">
        <v>26000000</v>
      </c>
      <c r="D19" s="292">
        <v>3421000</v>
      </c>
      <c r="E19" s="292">
        <v>318000</v>
      </c>
      <c r="F19" s="292"/>
      <c r="G19" s="292"/>
      <c r="H19" s="292">
        <f t="shared" si="8"/>
        <v>29739000</v>
      </c>
      <c r="I19" s="292"/>
      <c r="J19" s="292"/>
      <c r="K19" s="292"/>
      <c r="L19" s="292"/>
      <c r="M19" s="292"/>
      <c r="N19" s="292"/>
      <c r="O19" s="293">
        <v>25</v>
      </c>
      <c r="P19">
        <v>25</v>
      </c>
    </row>
    <row r="20" spans="1:16">
      <c r="A20" s="251" t="s">
        <v>258</v>
      </c>
      <c r="B20" s="328">
        <f t="shared" si="7"/>
        <v>24200000</v>
      </c>
      <c r="C20" s="351"/>
      <c r="D20" s="292"/>
      <c r="E20" s="292">
        <v>1200000</v>
      </c>
      <c r="F20" s="292"/>
      <c r="G20" s="292"/>
      <c r="H20" s="292">
        <f t="shared" si="8"/>
        <v>1200000</v>
      </c>
      <c r="I20" s="292">
        <v>15000000</v>
      </c>
      <c r="J20" s="292">
        <v>8000000</v>
      </c>
      <c r="K20" s="292"/>
      <c r="L20" s="292">
        <f>SUM(I20:K20)</f>
        <v>23000000</v>
      </c>
      <c r="M20" s="292"/>
      <c r="N20" s="292"/>
      <c r="O20" s="293"/>
    </row>
    <row r="21" spans="1:16">
      <c r="A21" s="252" t="s">
        <v>315</v>
      </c>
      <c r="B21" s="328">
        <f t="shared" si="7"/>
        <v>3302000</v>
      </c>
      <c r="C21" s="351"/>
      <c r="D21" s="292"/>
      <c r="E21" s="292">
        <v>3302000</v>
      </c>
      <c r="F21" s="292"/>
      <c r="G21" s="292"/>
      <c r="H21" s="292">
        <f t="shared" si="8"/>
        <v>3302000</v>
      </c>
      <c r="I21" s="292"/>
      <c r="J21" s="292"/>
      <c r="K21" s="292"/>
      <c r="L21" s="292">
        <f>SUM(I21:K21)</f>
        <v>0</v>
      </c>
      <c r="M21" s="292"/>
      <c r="N21" s="292"/>
      <c r="O21" s="293"/>
    </row>
    <row r="22" spans="1:16">
      <c r="A22" s="251" t="s">
        <v>259</v>
      </c>
      <c r="B22" s="328">
        <f t="shared" si="7"/>
        <v>28200000</v>
      </c>
      <c r="C22" s="351"/>
      <c r="D22" s="292"/>
      <c r="E22" s="292"/>
      <c r="F22" s="292"/>
      <c r="G22" s="292"/>
      <c r="H22" s="292">
        <f t="shared" si="8"/>
        <v>0</v>
      </c>
      <c r="I22" s="292">
        <v>28200000</v>
      </c>
      <c r="J22" s="292"/>
      <c r="K22" s="292"/>
      <c r="L22" s="292">
        <f>SUM(I22:K22)</f>
        <v>28200000</v>
      </c>
      <c r="M22" s="292"/>
      <c r="N22" s="292"/>
      <c r="O22" s="293"/>
    </row>
    <row r="23" spans="1:16">
      <c r="A23" s="251" t="s">
        <v>260</v>
      </c>
      <c r="B23" s="328">
        <f t="shared" si="7"/>
        <v>9271000</v>
      </c>
      <c r="C23" s="351"/>
      <c r="D23" s="292"/>
      <c r="E23" s="292">
        <v>5715000</v>
      </c>
      <c r="F23" s="292"/>
      <c r="G23" s="292"/>
      <c r="H23" s="292">
        <f t="shared" si="8"/>
        <v>5715000</v>
      </c>
      <c r="I23" s="292"/>
      <c r="J23" s="292">
        <v>3556000</v>
      </c>
      <c r="K23" s="292"/>
      <c r="L23" s="292">
        <f>SUM(I23:K23)</f>
        <v>3556000</v>
      </c>
      <c r="M23" s="292"/>
      <c r="N23" s="292"/>
      <c r="O23" s="293"/>
    </row>
    <row r="24" spans="1:16">
      <c r="A24" s="251" t="s">
        <v>261</v>
      </c>
      <c r="B24" s="328">
        <f t="shared" si="7"/>
        <v>7576000</v>
      </c>
      <c r="C24" s="351"/>
      <c r="D24" s="292"/>
      <c r="E24" s="292">
        <v>2496000</v>
      </c>
      <c r="F24" s="292"/>
      <c r="G24" s="292"/>
      <c r="H24" s="292">
        <f t="shared" si="8"/>
        <v>2496000</v>
      </c>
      <c r="I24" s="292">
        <v>5080000</v>
      </c>
      <c r="J24" s="292"/>
      <c r="K24" s="292"/>
      <c r="L24" s="292">
        <v>5080000</v>
      </c>
      <c r="M24" s="292"/>
      <c r="N24" s="292"/>
      <c r="O24" s="293"/>
    </row>
    <row r="25" spans="1:16">
      <c r="A25" s="251" t="s">
        <v>220</v>
      </c>
      <c r="B25" s="328">
        <f t="shared" si="7"/>
        <v>49886000</v>
      </c>
      <c r="C25" s="351">
        <v>17658000</v>
      </c>
      <c r="D25" s="292">
        <v>4338000</v>
      </c>
      <c r="E25" s="292">
        <v>22810000</v>
      </c>
      <c r="F25" s="292"/>
      <c r="G25" s="292"/>
      <c r="H25" s="292">
        <f t="shared" si="8"/>
        <v>44806000</v>
      </c>
      <c r="I25" s="292">
        <v>5080000</v>
      </c>
      <c r="J25" s="292"/>
      <c r="K25" s="292"/>
      <c r="L25" s="292">
        <v>5080000</v>
      </c>
      <c r="M25" s="292">
        <v>10000000</v>
      </c>
      <c r="N25" s="292"/>
      <c r="O25" s="293">
        <v>8.875</v>
      </c>
      <c r="P25">
        <v>9</v>
      </c>
    </row>
    <row r="26" spans="1:16">
      <c r="A26" s="251" t="s">
        <v>262</v>
      </c>
      <c r="B26" s="328">
        <f t="shared" si="7"/>
        <v>20663000</v>
      </c>
      <c r="C26" s="351">
        <v>3236000</v>
      </c>
      <c r="D26" s="292">
        <v>647000</v>
      </c>
      <c r="E26" s="292">
        <v>1780000</v>
      </c>
      <c r="F26" s="292"/>
      <c r="G26" s="292"/>
      <c r="H26" s="292">
        <f t="shared" si="8"/>
        <v>5663000</v>
      </c>
      <c r="I26" s="292"/>
      <c r="J26" s="292"/>
      <c r="K26" s="292">
        <v>15000000</v>
      </c>
      <c r="L26" s="292">
        <f>SUM(I26:K26)</f>
        <v>15000000</v>
      </c>
      <c r="M26" s="292"/>
      <c r="N26" s="292"/>
      <c r="O26" s="293">
        <v>2</v>
      </c>
      <c r="P26">
        <v>2</v>
      </c>
    </row>
    <row r="27" spans="1:16">
      <c r="A27" s="251" t="s">
        <v>263</v>
      </c>
      <c r="B27" s="328">
        <f t="shared" si="7"/>
        <v>1016000</v>
      </c>
      <c r="C27" s="351"/>
      <c r="D27" s="351"/>
      <c r="E27" s="351">
        <v>1016000</v>
      </c>
      <c r="F27" s="351"/>
      <c r="G27" s="351"/>
      <c r="H27" s="292">
        <f t="shared" si="8"/>
        <v>1016000</v>
      </c>
      <c r="I27" s="292"/>
      <c r="J27" s="292"/>
      <c r="K27" s="292"/>
      <c r="L27" s="292"/>
      <c r="M27" s="292"/>
      <c r="N27" s="292"/>
      <c r="O27" s="353"/>
    </row>
    <row r="28" spans="1:16">
      <c r="A28" s="391" t="s">
        <v>358</v>
      </c>
      <c r="B28" s="328">
        <f t="shared" si="7"/>
        <v>33400000</v>
      </c>
      <c r="C28" s="351"/>
      <c r="D28" s="351"/>
      <c r="E28" s="351"/>
      <c r="F28" s="351"/>
      <c r="G28" s="351"/>
      <c r="H28" s="292">
        <f t="shared" si="8"/>
        <v>0</v>
      </c>
      <c r="I28" s="292">
        <v>33400000</v>
      </c>
      <c r="J28" s="292"/>
      <c r="K28" s="292"/>
      <c r="L28" s="292">
        <v>33400000</v>
      </c>
      <c r="M28" s="292"/>
      <c r="N28" s="292"/>
      <c r="O28" s="353"/>
    </row>
    <row r="29" spans="1:16">
      <c r="A29" s="391" t="s">
        <v>359</v>
      </c>
      <c r="B29" s="328">
        <f t="shared" si="7"/>
        <v>386000</v>
      </c>
      <c r="C29" s="351">
        <v>324000</v>
      </c>
      <c r="D29" s="351">
        <v>62000</v>
      </c>
      <c r="E29" s="351"/>
      <c r="F29" s="351"/>
      <c r="G29" s="351"/>
      <c r="H29" s="292">
        <f t="shared" si="8"/>
        <v>386000</v>
      </c>
      <c r="I29" s="292"/>
      <c r="J29" s="292"/>
      <c r="K29" s="292"/>
      <c r="L29" s="292"/>
      <c r="M29" s="292"/>
      <c r="N29" s="292"/>
      <c r="O29" s="353"/>
    </row>
    <row r="30" spans="1:16">
      <c r="A30" s="391" t="s">
        <v>360</v>
      </c>
      <c r="B30" s="328">
        <f t="shared" si="7"/>
        <v>10113000</v>
      </c>
      <c r="C30" s="351">
        <v>1220000</v>
      </c>
      <c r="D30" s="351"/>
      <c r="E30" s="351">
        <v>8893000</v>
      </c>
      <c r="F30" s="351"/>
      <c r="G30" s="351"/>
      <c r="H30" s="292">
        <f t="shared" si="8"/>
        <v>10113000</v>
      </c>
      <c r="I30" s="292"/>
      <c r="J30" s="292"/>
      <c r="K30" s="292"/>
      <c r="L30" s="292"/>
      <c r="M30" s="292"/>
      <c r="N30" s="292"/>
      <c r="O30" s="353"/>
    </row>
    <row r="31" spans="1:16">
      <c r="A31" s="391" t="s">
        <v>361</v>
      </c>
      <c r="B31" s="328">
        <f t="shared" si="7"/>
        <v>1082000</v>
      </c>
      <c r="C31" s="351"/>
      <c r="D31" s="351"/>
      <c r="E31" s="351">
        <v>1082000</v>
      </c>
      <c r="F31" s="351"/>
      <c r="G31" s="351"/>
      <c r="H31" s="292">
        <f t="shared" si="8"/>
        <v>1082000</v>
      </c>
      <c r="I31" s="292"/>
      <c r="J31" s="292"/>
      <c r="K31" s="292"/>
      <c r="L31" s="292"/>
      <c r="M31" s="292"/>
      <c r="N31" s="292"/>
      <c r="O31" s="353"/>
    </row>
    <row r="32" spans="1:16">
      <c r="A32" s="252" t="s">
        <v>264</v>
      </c>
      <c r="B32" s="328">
        <f t="shared" si="7"/>
        <v>300000</v>
      </c>
      <c r="C32" s="351"/>
      <c r="D32" s="351"/>
      <c r="E32" s="351"/>
      <c r="F32" s="351">
        <v>300000</v>
      </c>
      <c r="G32" s="351"/>
      <c r="H32" s="292">
        <f t="shared" si="8"/>
        <v>300000</v>
      </c>
      <c r="I32" s="292"/>
      <c r="J32" s="292"/>
      <c r="K32" s="292"/>
      <c r="L32" s="292"/>
      <c r="M32" s="292"/>
      <c r="N32" s="292"/>
      <c r="O32" s="353"/>
    </row>
    <row r="33" spans="1:15">
      <c r="A33" s="391" t="s">
        <v>362</v>
      </c>
      <c r="B33" s="328">
        <f t="shared" si="7"/>
        <v>17500000</v>
      </c>
      <c r="C33" s="308"/>
      <c r="D33" s="292"/>
      <c r="E33" s="292"/>
      <c r="F33" s="292">
        <v>17500000</v>
      </c>
      <c r="G33" s="292"/>
      <c r="H33" s="292">
        <f t="shared" si="8"/>
        <v>17500000</v>
      </c>
      <c r="I33" s="292"/>
      <c r="J33" s="292"/>
      <c r="K33" s="292"/>
      <c r="L33" s="292"/>
      <c r="M33" s="292"/>
      <c r="N33" s="292"/>
      <c r="O33" s="293"/>
    </row>
    <row r="34" spans="1:15">
      <c r="A34" s="252" t="s">
        <v>265</v>
      </c>
      <c r="B34" s="328">
        <f t="shared" si="7"/>
        <v>2000000</v>
      </c>
      <c r="C34" s="308"/>
      <c r="D34" s="292"/>
      <c r="E34" s="292"/>
      <c r="F34" s="292">
        <v>2000000</v>
      </c>
      <c r="G34" s="292"/>
      <c r="H34" s="292">
        <f t="shared" si="8"/>
        <v>2000000</v>
      </c>
      <c r="I34" s="292"/>
      <c r="J34" s="292"/>
      <c r="K34" s="292"/>
      <c r="L34" s="292"/>
      <c r="M34" s="292"/>
      <c r="N34" s="292"/>
      <c r="O34" s="293"/>
    </row>
    <row r="35" spans="1:15" s="345" customFormat="1">
      <c r="A35" s="306" t="s">
        <v>208</v>
      </c>
      <c r="B35" s="328">
        <f t="shared" si="7"/>
        <v>6770000</v>
      </c>
      <c r="C35" s="291">
        <f t="shared" ref="C35:H35" si="9">SUM(C36:C37)</f>
        <v>0</v>
      </c>
      <c r="D35" s="291">
        <f t="shared" si="9"/>
        <v>0</v>
      </c>
      <c r="E35" s="291">
        <f t="shared" si="9"/>
        <v>1270000</v>
      </c>
      <c r="F35" s="291">
        <f t="shared" si="9"/>
        <v>0</v>
      </c>
      <c r="G35" s="291">
        <f t="shared" si="9"/>
        <v>5500000</v>
      </c>
      <c r="H35" s="291">
        <f t="shared" si="9"/>
        <v>6770000</v>
      </c>
      <c r="I35" s="357"/>
      <c r="J35" s="357"/>
      <c r="K35" s="357"/>
      <c r="L35" s="357"/>
      <c r="M35" s="357"/>
      <c r="N35" s="357"/>
      <c r="O35" s="359"/>
    </row>
    <row r="36" spans="1:15">
      <c r="A36" s="252" t="s">
        <v>313</v>
      </c>
      <c r="B36" s="328">
        <f t="shared" si="7"/>
        <v>1270000</v>
      </c>
      <c r="C36" s="291"/>
      <c r="D36" s="292"/>
      <c r="E36" s="292">
        <v>1270000</v>
      </c>
      <c r="F36" s="292"/>
      <c r="G36" s="292"/>
      <c r="H36" s="292">
        <f>SUM(C36:G36)</f>
        <v>1270000</v>
      </c>
      <c r="I36" s="292"/>
      <c r="J36" s="292"/>
      <c r="K36" s="292"/>
      <c r="L36" s="292"/>
      <c r="M36" s="292"/>
      <c r="N36" s="292"/>
      <c r="O36" s="293"/>
    </row>
    <row r="37" spans="1:15" ht="13.8" thickBot="1">
      <c r="A37" s="455" t="s">
        <v>266</v>
      </c>
      <c r="B37" s="458">
        <f t="shared" si="7"/>
        <v>5500000</v>
      </c>
      <c r="C37" s="459"/>
      <c r="D37" s="429"/>
      <c r="E37" s="429"/>
      <c r="F37" s="429"/>
      <c r="G37" s="429">
        <v>5500000</v>
      </c>
      <c r="H37" s="429">
        <f>SUM(C37:G37)</f>
        <v>5500000</v>
      </c>
      <c r="I37" s="429"/>
      <c r="J37" s="429"/>
      <c r="K37" s="429"/>
      <c r="L37" s="429"/>
      <c r="M37" s="429"/>
      <c r="N37" s="429"/>
      <c r="O37" s="460"/>
    </row>
    <row r="38" spans="1:15" s="320" customFormat="1" ht="13.8" thickBot="1">
      <c r="A38" s="318" t="s">
        <v>267</v>
      </c>
      <c r="B38" s="319">
        <f>SUM(B39)</f>
        <v>92441000</v>
      </c>
      <c r="C38" s="319">
        <f t="shared" ref="C38:O38" si="10">SUM(C39)</f>
        <v>62360000</v>
      </c>
      <c r="D38" s="319">
        <f t="shared" si="10"/>
        <v>14206000</v>
      </c>
      <c r="E38" s="319">
        <f t="shared" si="10"/>
        <v>15875000</v>
      </c>
      <c r="F38" s="319">
        <f t="shared" si="10"/>
        <v>0</v>
      </c>
      <c r="G38" s="319">
        <f t="shared" si="10"/>
        <v>0</v>
      </c>
      <c r="H38" s="319">
        <f t="shared" si="10"/>
        <v>92441000</v>
      </c>
      <c r="I38" s="319">
        <f t="shared" si="10"/>
        <v>0</v>
      </c>
      <c r="J38" s="319">
        <f t="shared" si="10"/>
        <v>0</v>
      </c>
      <c r="K38" s="319">
        <f t="shared" si="10"/>
        <v>0</v>
      </c>
      <c r="L38" s="319">
        <f t="shared" si="10"/>
        <v>0</v>
      </c>
      <c r="M38" s="319"/>
      <c r="N38" s="319">
        <f t="shared" si="10"/>
        <v>0</v>
      </c>
      <c r="O38" s="319">
        <f t="shared" si="10"/>
        <v>19</v>
      </c>
    </row>
    <row r="39" spans="1:15" s="322" customFormat="1" ht="14.4" thickTop="1" thickBot="1">
      <c r="A39" s="253" t="s">
        <v>251</v>
      </c>
      <c r="B39" s="321">
        <f>SUM(B40)</f>
        <v>92441000</v>
      </c>
      <c r="C39" s="294">
        <f t="shared" ref="C39:O39" si="11">SUM(C40)</f>
        <v>62360000</v>
      </c>
      <c r="D39" s="294">
        <f t="shared" si="11"/>
        <v>14206000</v>
      </c>
      <c r="E39" s="294">
        <f t="shared" si="11"/>
        <v>15875000</v>
      </c>
      <c r="F39" s="294">
        <f t="shared" si="11"/>
        <v>0</v>
      </c>
      <c r="G39" s="294">
        <f t="shared" si="11"/>
        <v>0</v>
      </c>
      <c r="H39" s="294">
        <f t="shared" si="11"/>
        <v>92441000</v>
      </c>
      <c r="I39" s="294">
        <f t="shared" si="11"/>
        <v>0</v>
      </c>
      <c r="J39" s="294">
        <f t="shared" si="11"/>
        <v>0</v>
      </c>
      <c r="K39" s="294">
        <f t="shared" si="11"/>
        <v>0</v>
      </c>
      <c r="L39" s="294">
        <f t="shared" si="11"/>
        <v>0</v>
      </c>
      <c r="M39" s="294"/>
      <c r="N39" s="294">
        <f t="shared" si="11"/>
        <v>0</v>
      </c>
      <c r="O39" s="294">
        <f t="shared" si="11"/>
        <v>19</v>
      </c>
    </row>
    <row r="40" spans="1:15" ht="14.4" thickTop="1" thickBot="1">
      <c r="A40" s="250" t="s">
        <v>222</v>
      </c>
      <c r="B40" s="313">
        <f>SUM(B41)</f>
        <v>92441000</v>
      </c>
      <c r="C40" s="289">
        <f t="shared" ref="C40:O40" si="12">SUM(C41)</f>
        <v>62360000</v>
      </c>
      <c r="D40" s="289">
        <f t="shared" si="12"/>
        <v>14206000</v>
      </c>
      <c r="E40" s="289">
        <f t="shared" si="12"/>
        <v>15875000</v>
      </c>
      <c r="F40" s="289">
        <f t="shared" si="12"/>
        <v>0</v>
      </c>
      <c r="G40" s="289">
        <f t="shared" si="12"/>
        <v>0</v>
      </c>
      <c r="H40" s="289">
        <f t="shared" si="12"/>
        <v>92441000</v>
      </c>
      <c r="I40" s="289">
        <f t="shared" si="12"/>
        <v>0</v>
      </c>
      <c r="J40" s="289">
        <f t="shared" si="12"/>
        <v>0</v>
      </c>
      <c r="K40" s="289">
        <f t="shared" si="12"/>
        <v>0</v>
      </c>
      <c r="L40" s="289">
        <f t="shared" si="12"/>
        <v>0</v>
      </c>
      <c r="M40" s="289"/>
      <c r="N40" s="289">
        <f t="shared" si="12"/>
        <v>0</v>
      </c>
      <c r="O40" s="289">
        <f t="shared" si="12"/>
        <v>19</v>
      </c>
    </row>
    <row r="41" spans="1:15" ht="14.4" thickTop="1" thickBot="1">
      <c r="A41" s="247" t="s">
        <v>268</v>
      </c>
      <c r="B41" s="314">
        <f>SUM(B42)</f>
        <v>92441000</v>
      </c>
      <c r="C41" s="286">
        <f t="shared" ref="C41:O41" si="13">SUM(C42)</f>
        <v>62360000</v>
      </c>
      <c r="D41" s="286">
        <f t="shared" si="13"/>
        <v>14206000</v>
      </c>
      <c r="E41" s="286">
        <f t="shared" si="13"/>
        <v>15875000</v>
      </c>
      <c r="F41" s="286">
        <f t="shared" si="13"/>
        <v>0</v>
      </c>
      <c r="G41" s="286">
        <f t="shared" si="13"/>
        <v>0</v>
      </c>
      <c r="H41" s="286">
        <f t="shared" si="13"/>
        <v>92441000</v>
      </c>
      <c r="I41" s="286">
        <f t="shared" si="13"/>
        <v>0</v>
      </c>
      <c r="J41" s="286">
        <f t="shared" si="13"/>
        <v>0</v>
      </c>
      <c r="K41" s="286">
        <f t="shared" si="13"/>
        <v>0</v>
      </c>
      <c r="L41" s="286">
        <f t="shared" si="13"/>
        <v>0</v>
      </c>
      <c r="M41" s="286"/>
      <c r="N41" s="286">
        <f t="shared" si="13"/>
        <v>0</v>
      </c>
      <c r="O41" s="286">
        <f t="shared" si="13"/>
        <v>19</v>
      </c>
    </row>
    <row r="42" spans="1:15" ht="13.8" thickBot="1">
      <c r="A42" s="249" t="s">
        <v>269</v>
      </c>
      <c r="B42" s="314">
        <f>SUM(H42+L42)</f>
        <v>92441000</v>
      </c>
      <c r="C42" s="285">
        <v>62360000</v>
      </c>
      <c r="D42" s="285">
        <v>14206000</v>
      </c>
      <c r="E42" s="285">
        <v>15875000</v>
      </c>
      <c r="F42" s="285"/>
      <c r="G42" s="285"/>
      <c r="H42" s="307">
        <f>SUM(C42:G42)</f>
        <v>92441000</v>
      </c>
      <c r="I42" s="287"/>
      <c r="J42" s="287"/>
      <c r="K42" s="287"/>
      <c r="L42" s="287"/>
      <c r="M42" s="287"/>
      <c r="N42" s="288"/>
      <c r="O42" s="284">
        <v>19</v>
      </c>
    </row>
    <row r="43" spans="1:15" ht="13.8" thickBot="1">
      <c r="A43" s="244" t="s">
        <v>270</v>
      </c>
      <c r="B43" s="311">
        <f>SUM(B44:B45)</f>
        <v>313851900</v>
      </c>
      <c r="C43" s="311">
        <f t="shared" ref="C43:O43" si="14">SUM(C44:C45)</f>
        <v>177609600</v>
      </c>
      <c r="D43" s="311">
        <f t="shared" si="14"/>
        <v>40148300</v>
      </c>
      <c r="E43" s="311">
        <f t="shared" si="14"/>
        <v>95395000</v>
      </c>
      <c r="F43" s="311">
        <f t="shared" si="14"/>
        <v>0</v>
      </c>
      <c r="G43" s="311">
        <f t="shared" si="14"/>
        <v>0</v>
      </c>
      <c r="H43" s="311">
        <f t="shared" si="14"/>
        <v>310357900</v>
      </c>
      <c r="I43" s="311">
        <f t="shared" si="14"/>
        <v>699000</v>
      </c>
      <c r="J43" s="311">
        <f t="shared" si="14"/>
        <v>0</v>
      </c>
      <c r="K43" s="311">
        <f t="shared" si="14"/>
        <v>0</v>
      </c>
      <c r="L43" s="311">
        <f t="shared" si="14"/>
        <v>699000</v>
      </c>
      <c r="M43" s="311"/>
      <c r="N43" s="311">
        <f t="shared" si="14"/>
        <v>0</v>
      </c>
      <c r="O43" s="311">
        <f t="shared" si="14"/>
        <v>60</v>
      </c>
    </row>
    <row r="44" spans="1:15" s="322" customFormat="1" ht="14.4" thickTop="1" thickBot="1">
      <c r="A44" s="254" t="s">
        <v>251</v>
      </c>
      <c r="B44" s="321">
        <f t="shared" ref="B44:L44" si="15">SUM(B63+B59++B56+B47)</f>
        <v>308467900</v>
      </c>
      <c r="C44" s="294">
        <f t="shared" si="15"/>
        <v>177609600</v>
      </c>
      <c r="D44" s="294">
        <f t="shared" si="15"/>
        <v>40148300</v>
      </c>
      <c r="E44" s="294">
        <f t="shared" si="15"/>
        <v>90011000</v>
      </c>
      <c r="F44" s="294">
        <f t="shared" si="15"/>
        <v>0</v>
      </c>
      <c r="G44" s="294">
        <f t="shared" si="15"/>
        <v>0</v>
      </c>
      <c r="H44" s="294">
        <f t="shared" si="15"/>
        <v>307768900</v>
      </c>
      <c r="I44" s="294">
        <f t="shared" si="15"/>
        <v>699000</v>
      </c>
      <c r="J44" s="294">
        <f t="shared" si="15"/>
        <v>0</v>
      </c>
      <c r="K44" s="294">
        <f t="shared" si="15"/>
        <v>0</v>
      </c>
      <c r="L44" s="294">
        <f t="shared" si="15"/>
        <v>699000</v>
      </c>
      <c r="M44" s="294"/>
      <c r="N44" s="294">
        <f>SUM(N63+N59++N56+N47)</f>
        <v>0</v>
      </c>
      <c r="O44" s="294">
        <f>SUM(O63+O59++O56+O47)</f>
        <v>60</v>
      </c>
    </row>
    <row r="45" spans="1:15" s="322" customFormat="1" ht="13.8" thickBot="1">
      <c r="A45" s="253" t="s">
        <v>208</v>
      </c>
      <c r="B45" s="321">
        <f>SUM(B53+B70)</f>
        <v>5384000</v>
      </c>
      <c r="C45" s="321">
        <f t="shared" ref="C45:N45" si="16">SUM(C53)</f>
        <v>0</v>
      </c>
      <c r="D45" s="321">
        <f t="shared" si="16"/>
        <v>0</v>
      </c>
      <c r="E45" s="321">
        <f>SUM(E53+E70)</f>
        <v>5384000</v>
      </c>
      <c r="F45" s="321">
        <f t="shared" si="16"/>
        <v>0</v>
      </c>
      <c r="G45" s="321">
        <f t="shared" si="16"/>
        <v>0</v>
      </c>
      <c r="H45" s="321">
        <f t="shared" si="16"/>
        <v>2589000</v>
      </c>
      <c r="I45" s="321">
        <f t="shared" si="16"/>
        <v>0</v>
      </c>
      <c r="J45" s="321">
        <f t="shared" si="16"/>
        <v>0</v>
      </c>
      <c r="K45" s="321">
        <f t="shared" si="16"/>
        <v>0</v>
      </c>
      <c r="L45" s="321">
        <f t="shared" si="16"/>
        <v>0</v>
      </c>
      <c r="M45" s="321"/>
      <c r="N45" s="321">
        <f t="shared" si="16"/>
        <v>0</v>
      </c>
      <c r="O45" s="294">
        <v>0</v>
      </c>
    </row>
    <row r="46" spans="1:15" ht="14.4" thickTop="1" thickBot="1">
      <c r="A46" s="250" t="s">
        <v>224</v>
      </c>
      <c r="B46" s="315">
        <f>SUM(B47+B53)</f>
        <v>192456000</v>
      </c>
      <c r="C46" s="315">
        <f t="shared" ref="C46:N46" si="17">SUM(C47+C53)</f>
        <v>125275000</v>
      </c>
      <c r="D46" s="315">
        <f t="shared" si="17"/>
        <v>28298000</v>
      </c>
      <c r="E46" s="315">
        <f>SUM(E47+E53)</f>
        <v>38311000</v>
      </c>
      <c r="F46" s="315">
        <f t="shared" si="17"/>
        <v>0</v>
      </c>
      <c r="G46" s="315">
        <f t="shared" si="17"/>
        <v>0</v>
      </c>
      <c r="H46" s="315">
        <f t="shared" si="17"/>
        <v>191884000</v>
      </c>
      <c r="I46" s="315">
        <f t="shared" si="17"/>
        <v>572000</v>
      </c>
      <c r="J46" s="315">
        <f t="shared" si="17"/>
        <v>0</v>
      </c>
      <c r="K46" s="315">
        <f t="shared" si="17"/>
        <v>0</v>
      </c>
      <c r="L46" s="315">
        <f t="shared" si="17"/>
        <v>572000</v>
      </c>
      <c r="M46" s="315"/>
      <c r="N46" s="315">
        <f t="shared" si="17"/>
        <v>0</v>
      </c>
      <c r="O46" s="297">
        <f>SUM(O48:O52)</f>
        <v>40</v>
      </c>
    </row>
    <row r="47" spans="1:15" ht="13.8" thickTop="1">
      <c r="A47" s="273" t="s">
        <v>207</v>
      </c>
      <c r="B47" s="348">
        <f t="shared" ref="B47:B54" si="18">SUM(H47+L47)</f>
        <v>189867000</v>
      </c>
      <c r="C47" s="431">
        <f>SUM(C48:C52)</f>
        <v>125275000</v>
      </c>
      <c r="D47" s="431">
        <f>SUM(D48:D52)</f>
        <v>28298000</v>
      </c>
      <c r="E47" s="431">
        <f>SUM(E48:E52)</f>
        <v>35722000</v>
      </c>
      <c r="F47" s="431"/>
      <c r="G47" s="431"/>
      <c r="H47" s="349">
        <f t="shared" ref="H47:H52" si="19">SUM(C47:G47)</f>
        <v>189295000</v>
      </c>
      <c r="I47" s="349">
        <f>SUM(I48:I52)</f>
        <v>572000</v>
      </c>
      <c r="J47" s="349"/>
      <c r="K47" s="349"/>
      <c r="L47" s="349">
        <f>SUM(I47:K47)</f>
        <v>572000</v>
      </c>
      <c r="M47" s="349"/>
      <c r="N47" s="432"/>
      <c r="O47" s="433">
        <f>SUM(O48:O52)</f>
        <v>40</v>
      </c>
    </row>
    <row r="48" spans="1:15">
      <c r="A48" s="417" t="s">
        <v>271</v>
      </c>
      <c r="B48" s="350">
        <f t="shared" si="18"/>
        <v>134401000</v>
      </c>
      <c r="C48" s="351">
        <v>107229000</v>
      </c>
      <c r="D48" s="351">
        <v>24070000</v>
      </c>
      <c r="E48" s="351">
        <v>2848000</v>
      </c>
      <c r="F48" s="351"/>
      <c r="G48" s="351"/>
      <c r="H48" s="352">
        <f t="shared" si="19"/>
        <v>134147000</v>
      </c>
      <c r="I48" s="292">
        <v>254000</v>
      </c>
      <c r="J48" s="292"/>
      <c r="K48" s="292"/>
      <c r="L48" s="352">
        <f>SUM(I48:K48)</f>
        <v>254000</v>
      </c>
      <c r="M48" s="352"/>
      <c r="N48" s="292"/>
      <c r="O48" s="353">
        <v>32</v>
      </c>
    </row>
    <row r="49" spans="1:15">
      <c r="A49" s="252" t="s">
        <v>272</v>
      </c>
      <c r="B49" s="350">
        <f t="shared" si="18"/>
        <v>11598000</v>
      </c>
      <c r="C49" s="351">
        <v>2640000</v>
      </c>
      <c r="D49" s="351">
        <v>611000</v>
      </c>
      <c r="E49" s="351">
        <v>8220000</v>
      </c>
      <c r="F49" s="351"/>
      <c r="G49" s="351"/>
      <c r="H49" s="352">
        <f t="shared" si="19"/>
        <v>11471000</v>
      </c>
      <c r="I49" s="292">
        <v>127000</v>
      </c>
      <c r="J49" s="292"/>
      <c r="K49" s="292"/>
      <c r="L49" s="352">
        <f>SUM(I49:K49)</f>
        <v>127000</v>
      </c>
      <c r="M49" s="352"/>
      <c r="N49" s="292"/>
      <c r="O49" s="353">
        <v>1</v>
      </c>
    </row>
    <row r="50" spans="1:15">
      <c r="A50" s="252" t="s">
        <v>253</v>
      </c>
      <c r="B50" s="350">
        <f t="shared" si="18"/>
        <v>3576000</v>
      </c>
      <c r="C50" s="351"/>
      <c r="D50" s="351"/>
      <c r="E50" s="351">
        <v>3576000</v>
      </c>
      <c r="F50" s="351"/>
      <c r="G50" s="351"/>
      <c r="H50" s="352">
        <f t="shared" si="19"/>
        <v>3576000</v>
      </c>
      <c r="I50" s="292"/>
      <c r="J50" s="292"/>
      <c r="K50" s="292"/>
      <c r="L50" s="352">
        <f>SUM(I50:K50)</f>
        <v>0</v>
      </c>
      <c r="M50" s="352"/>
      <c r="N50" s="292"/>
      <c r="O50" s="353"/>
    </row>
    <row r="51" spans="1:15">
      <c r="A51" s="355" t="s">
        <v>352</v>
      </c>
      <c r="B51" s="350">
        <f t="shared" si="18"/>
        <v>1375000</v>
      </c>
      <c r="C51" s="351"/>
      <c r="D51" s="351"/>
      <c r="E51" s="351">
        <v>1375000</v>
      </c>
      <c r="F51" s="351"/>
      <c r="G51" s="351"/>
      <c r="H51" s="352">
        <f t="shared" si="19"/>
        <v>1375000</v>
      </c>
      <c r="I51" s="292"/>
      <c r="J51" s="292"/>
      <c r="K51" s="292"/>
      <c r="L51" s="352"/>
      <c r="M51" s="352"/>
      <c r="N51" s="292"/>
      <c r="O51" s="353"/>
    </row>
    <row r="52" spans="1:15">
      <c r="A52" s="417" t="s">
        <v>227</v>
      </c>
      <c r="B52" s="350">
        <f t="shared" si="18"/>
        <v>38917000</v>
      </c>
      <c r="C52" s="351">
        <v>15406000</v>
      </c>
      <c r="D52" s="351">
        <v>3617000</v>
      </c>
      <c r="E52" s="351">
        <v>19703000</v>
      </c>
      <c r="F52" s="351"/>
      <c r="G52" s="351"/>
      <c r="H52" s="352">
        <f t="shared" si="19"/>
        <v>38726000</v>
      </c>
      <c r="I52" s="292">
        <v>191000</v>
      </c>
      <c r="J52" s="292"/>
      <c r="K52" s="292"/>
      <c r="L52" s="352">
        <f>SUM(I52:K52)</f>
        <v>191000</v>
      </c>
      <c r="M52" s="352"/>
      <c r="N52" s="292"/>
      <c r="O52" s="353">
        <v>7</v>
      </c>
    </row>
    <row r="53" spans="1:15" s="345" customFormat="1">
      <c r="A53" s="354" t="s">
        <v>208</v>
      </c>
      <c r="B53" s="350">
        <f t="shared" si="18"/>
        <v>2589000</v>
      </c>
      <c r="C53" s="356">
        <f t="shared" ref="C53:H53" si="20">SUM(C54)</f>
        <v>0</v>
      </c>
      <c r="D53" s="356">
        <f t="shared" si="20"/>
        <v>0</v>
      </c>
      <c r="E53" s="356">
        <f t="shared" si="20"/>
        <v>2589000</v>
      </c>
      <c r="F53" s="356">
        <f t="shared" si="20"/>
        <v>0</v>
      </c>
      <c r="G53" s="356">
        <f t="shared" si="20"/>
        <v>0</v>
      </c>
      <c r="H53" s="356">
        <f t="shared" si="20"/>
        <v>2589000</v>
      </c>
      <c r="I53" s="357"/>
      <c r="J53" s="357"/>
      <c r="K53" s="357"/>
      <c r="L53" s="352"/>
      <c r="M53" s="352"/>
      <c r="N53" s="357"/>
      <c r="O53" s="358"/>
    </row>
    <row r="54" spans="1:15" ht="13.8" thickBot="1">
      <c r="A54" s="424" t="s">
        <v>354</v>
      </c>
      <c r="B54" s="425">
        <f t="shared" si="18"/>
        <v>2589000</v>
      </c>
      <c r="C54" s="426"/>
      <c r="D54" s="426"/>
      <c r="E54" s="426">
        <v>2589000</v>
      </c>
      <c r="F54" s="426"/>
      <c r="G54" s="426"/>
      <c r="H54" s="427">
        <f>SUM(C54:G54)</f>
        <v>2589000</v>
      </c>
      <c r="I54" s="428"/>
      <c r="J54" s="429"/>
      <c r="K54" s="429"/>
      <c r="L54" s="427"/>
      <c r="M54" s="427"/>
      <c r="N54" s="429"/>
      <c r="O54" s="430"/>
    </row>
    <row r="55" spans="1:15" ht="13.8" thickBot="1">
      <c r="A55" s="245" t="s">
        <v>229</v>
      </c>
      <c r="B55" s="312">
        <f t="shared" ref="B55:L55" si="21">SUM(B57:B57)</f>
        <v>6342300</v>
      </c>
      <c r="C55" s="281">
        <f t="shared" si="21"/>
        <v>3412000</v>
      </c>
      <c r="D55" s="281">
        <f t="shared" si="21"/>
        <v>643300</v>
      </c>
      <c r="E55" s="281">
        <f t="shared" si="21"/>
        <v>2287000</v>
      </c>
      <c r="F55" s="281">
        <f t="shared" si="21"/>
        <v>0</v>
      </c>
      <c r="G55" s="281">
        <f t="shared" si="21"/>
        <v>0</v>
      </c>
      <c r="H55" s="281">
        <f t="shared" si="21"/>
        <v>6342300</v>
      </c>
      <c r="I55" s="281">
        <f t="shared" si="21"/>
        <v>0</v>
      </c>
      <c r="J55" s="281">
        <f t="shared" si="21"/>
        <v>0</v>
      </c>
      <c r="K55" s="281">
        <f t="shared" si="21"/>
        <v>0</v>
      </c>
      <c r="L55" s="281">
        <f t="shared" si="21"/>
        <v>0</v>
      </c>
      <c r="M55" s="281"/>
      <c r="N55" s="281">
        <f>SUM(N57:N57)</f>
        <v>0</v>
      </c>
      <c r="O55" s="281">
        <f>SUM(O57:O57)</f>
        <v>1</v>
      </c>
    </row>
    <row r="56" spans="1:15" ht="14.4" thickTop="1" thickBot="1">
      <c r="A56" s="247" t="s">
        <v>207</v>
      </c>
      <c r="B56" s="314">
        <f t="shared" ref="B56:L56" si="22">SUM(B57:B57)</f>
        <v>6342300</v>
      </c>
      <c r="C56" s="286">
        <f t="shared" si="22"/>
        <v>3412000</v>
      </c>
      <c r="D56" s="286">
        <f t="shared" si="22"/>
        <v>643300</v>
      </c>
      <c r="E56" s="286">
        <f t="shared" si="22"/>
        <v>2287000</v>
      </c>
      <c r="F56" s="286">
        <f t="shared" si="22"/>
        <v>0</v>
      </c>
      <c r="G56" s="286">
        <f t="shared" si="22"/>
        <v>0</v>
      </c>
      <c r="H56" s="286">
        <f t="shared" si="22"/>
        <v>6342300</v>
      </c>
      <c r="I56" s="295">
        <f t="shared" si="22"/>
        <v>0</v>
      </c>
      <c r="J56" s="295">
        <f t="shared" si="22"/>
        <v>0</v>
      </c>
      <c r="K56" s="295">
        <f t="shared" si="22"/>
        <v>0</v>
      </c>
      <c r="L56" s="295">
        <f t="shared" si="22"/>
        <v>0</v>
      </c>
      <c r="M56" s="295"/>
      <c r="N56" s="296"/>
      <c r="O56" s="283">
        <f>SUM(O57:O57)</f>
        <v>1</v>
      </c>
    </row>
    <row r="57" spans="1:15" ht="13.8" thickBot="1">
      <c r="A57" s="435" t="s">
        <v>230</v>
      </c>
      <c r="B57" s="436">
        <f>SUM(H57+L57)</f>
        <v>6342300</v>
      </c>
      <c r="C57" s="437">
        <v>3412000</v>
      </c>
      <c r="D57" s="437">
        <v>643300</v>
      </c>
      <c r="E57" s="437">
        <v>2287000</v>
      </c>
      <c r="F57" s="437"/>
      <c r="G57" s="437"/>
      <c r="H57" s="438">
        <f>SUM(C57:G57)</f>
        <v>6342300</v>
      </c>
      <c r="I57" s="439"/>
      <c r="J57" s="439"/>
      <c r="K57" s="439"/>
      <c r="L57" s="439">
        <f>SUM(I57:K57)</f>
        <v>0</v>
      </c>
      <c r="M57" s="439"/>
      <c r="N57" s="440"/>
      <c r="O57" s="441">
        <v>1</v>
      </c>
    </row>
    <row r="58" spans="1:15" ht="13.8" thickBot="1">
      <c r="A58" s="442" t="s">
        <v>231</v>
      </c>
      <c r="B58" s="443">
        <f>SUM(B60:B61)</f>
        <v>11807600</v>
      </c>
      <c r="C58" s="444">
        <f>SUM(C60:C61)</f>
        <v>8482600</v>
      </c>
      <c r="D58" s="444">
        <f t="shared" ref="D58:O58" si="23">SUM(D60:D61)</f>
        <v>1824000</v>
      </c>
      <c r="E58" s="444">
        <f t="shared" si="23"/>
        <v>1501000</v>
      </c>
      <c r="F58" s="444">
        <f t="shared" si="23"/>
        <v>0</v>
      </c>
      <c r="G58" s="444">
        <f t="shared" si="23"/>
        <v>0</v>
      </c>
      <c r="H58" s="444">
        <f t="shared" si="23"/>
        <v>11807600</v>
      </c>
      <c r="I58" s="444">
        <f>SUM(I60:I61)</f>
        <v>0</v>
      </c>
      <c r="J58" s="444">
        <f t="shared" si="23"/>
        <v>0</v>
      </c>
      <c r="K58" s="444">
        <f t="shared" si="23"/>
        <v>0</v>
      </c>
      <c r="L58" s="444">
        <f t="shared" si="23"/>
        <v>0</v>
      </c>
      <c r="M58" s="444"/>
      <c r="N58" s="444">
        <f t="shared" si="23"/>
        <v>0</v>
      </c>
      <c r="O58" s="444">
        <f t="shared" si="23"/>
        <v>3</v>
      </c>
    </row>
    <row r="59" spans="1:15" ht="14.4" thickTop="1" thickBot="1">
      <c r="A59" s="450" t="s">
        <v>207</v>
      </c>
      <c r="B59" s="451">
        <f>SUM(H59+L59)</f>
        <v>11807600</v>
      </c>
      <c r="C59" s="452">
        <f t="shared" ref="C59:O59" si="24">SUM(C60:C61)</f>
        <v>8482600</v>
      </c>
      <c r="D59" s="452">
        <f t="shared" si="24"/>
        <v>1824000</v>
      </c>
      <c r="E59" s="452">
        <f t="shared" si="24"/>
        <v>1501000</v>
      </c>
      <c r="F59" s="452">
        <f t="shared" si="24"/>
        <v>0</v>
      </c>
      <c r="G59" s="452">
        <f t="shared" si="24"/>
        <v>0</v>
      </c>
      <c r="H59" s="452">
        <f t="shared" si="24"/>
        <v>11807600</v>
      </c>
      <c r="I59" s="453">
        <f t="shared" si="24"/>
        <v>0</v>
      </c>
      <c r="J59" s="453">
        <f t="shared" si="24"/>
        <v>0</v>
      </c>
      <c r="K59" s="453">
        <f t="shared" si="24"/>
        <v>0</v>
      </c>
      <c r="L59" s="453">
        <f t="shared" si="24"/>
        <v>0</v>
      </c>
      <c r="M59" s="453"/>
      <c r="N59" s="453">
        <f t="shared" si="24"/>
        <v>0</v>
      </c>
      <c r="O59" s="454">
        <f t="shared" si="24"/>
        <v>3</v>
      </c>
    </row>
    <row r="60" spans="1:15">
      <c r="A60" s="445" t="s">
        <v>273</v>
      </c>
      <c r="B60" s="434">
        <f>SUM(H60+L60)</f>
        <v>793000</v>
      </c>
      <c r="C60" s="446"/>
      <c r="D60" s="447"/>
      <c r="E60" s="447">
        <v>793000</v>
      </c>
      <c r="F60" s="448"/>
      <c r="G60" s="448"/>
      <c r="H60" s="447">
        <f>SUM(C60:G60)</f>
        <v>793000</v>
      </c>
      <c r="I60" s="447"/>
      <c r="J60" s="447"/>
      <c r="K60" s="447"/>
      <c r="L60" s="447">
        <f>SUM(I60:K60)</f>
        <v>0</v>
      </c>
      <c r="M60" s="447"/>
      <c r="N60" s="447"/>
      <c r="O60" s="449"/>
    </row>
    <row r="61" spans="1:15" ht="13.8" thickBot="1">
      <c r="A61" s="455" t="s">
        <v>232</v>
      </c>
      <c r="B61" s="425">
        <f>SUM(H61+L61)</f>
        <v>11014600</v>
      </c>
      <c r="C61" s="426">
        <v>8482600</v>
      </c>
      <c r="D61" s="426">
        <v>1824000</v>
      </c>
      <c r="E61" s="426">
        <v>708000</v>
      </c>
      <c r="F61" s="426"/>
      <c r="G61" s="426"/>
      <c r="H61" s="429">
        <f>SUM(C61:G61)</f>
        <v>11014600</v>
      </c>
      <c r="I61" s="429"/>
      <c r="J61" s="429"/>
      <c r="K61" s="429"/>
      <c r="L61" s="429">
        <f>SUM(I61:K61)</f>
        <v>0</v>
      </c>
      <c r="M61" s="429"/>
      <c r="N61" s="429"/>
      <c r="O61" s="430">
        <v>3</v>
      </c>
    </row>
    <row r="62" spans="1:15" ht="13.8" thickBot="1">
      <c r="A62" s="245" t="s">
        <v>233</v>
      </c>
      <c r="B62" s="312">
        <f>SUM(B63+B69)</f>
        <v>103246000</v>
      </c>
      <c r="C62" s="281">
        <f t="shared" ref="C62:O62" si="25">SUM(C63)</f>
        <v>40440000</v>
      </c>
      <c r="D62" s="281">
        <f t="shared" si="25"/>
        <v>9383000</v>
      </c>
      <c r="E62" s="281">
        <f>SUM(E63+E69)</f>
        <v>53296000</v>
      </c>
      <c r="F62" s="281">
        <f t="shared" si="25"/>
        <v>0</v>
      </c>
      <c r="G62" s="281">
        <f t="shared" si="25"/>
        <v>0</v>
      </c>
      <c r="H62" s="290">
        <f>SUM(H63+H69)</f>
        <v>103119000</v>
      </c>
      <c r="I62" s="281">
        <f t="shared" si="25"/>
        <v>127000</v>
      </c>
      <c r="J62" s="281">
        <f t="shared" si="25"/>
        <v>0</v>
      </c>
      <c r="K62" s="281">
        <f t="shared" si="25"/>
        <v>0</v>
      </c>
      <c r="L62" s="281">
        <f t="shared" si="25"/>
        <v>127000</v>
      </c>
      <c r="M62" s="281"/>
      <c r="N62" s="281">
        <f t="shared" si="25"/>
        <v>0</v>
      </c>
      <c r="O62" s="281">
        <f t="shared" si="25"/>
        <v>16</v>
      </c>
    </row>
    <row r="63" spans="1:15" ht="13.8" thickTop="1">
      <c r="A63" s="273" t="s">
        <v>207</v>
      </c>
      <c r="B63" s="316">
        <f t="shared" ref="B63:B70" si="26">SUM(H63+L63)</f>
        <v>100451000</v>
      </c>
      <c r="C63" s="290">
        <f>SUM(C64:C70)</f>
        <v>40440000</v>
      </c>
      <c r="D63" s="290">
        <f>SUM(D64:D70)</f>
        <v>9383000</v>
      </c>
      <c r="E63" s="290">
        <f>SUM(E64:E68)</f>
        <v>50501000</v>
      </c>
      <c r="F63" s="290">
        <f>SUM(F64:F70)</f>
        <v>0</v>
      </c>
      <c r="G63" s="422">
        <f>SUM(G64:G70)</f>
        <v>0</v>
      </c>
      <c r="H63" s="356">
        <f t="shared" ref="H63:H70" si="27">SUM(C63:G63)</f>
        <v>100324000</v>
      </c>
      <c r="I63" s="290">
        <f>SUM(I64:I70)</f>
        <v>127000</v>
      </c>
      <c r="J63" s="290">
        <f>SUM(J64:J70)</f>
        <v>0</v>
      </c>
      <c r="K63" s="290">
        <f>SUM(K64:K70)</f>
        <v>0</v>
      </c>
      <c r="L63" s="290">
        <f>SUM(I63:K63)</f>
        <v>127000</v>
      </c>
      <c r="M63" s="290"/>
      <c r="N63" s="290">
        <f>SUM(N64:N70)</f>
        <v>0</v>
      </c>
      <c r="O63" s="290">
        <f>SUM(O64:O70)</f>
        <v>16</v>
      </c>
    </row>
    <row r="64" spans="1:15">
      <c r="A64" s="410" t="s">
        <v>274</v>
      </c>
      <c r="B64" s="409">
        <f t="shared" si="26"/>
        <v>41835000</v>
      </c>
      <c r="C64" s="411">
        <v>29281000</v>
      </c>
      <c r="D64" s="412">
        <v>6746000</v>
      </c>
      <c r="E64" s="412">
        <v>5808000</v>
      </c>
      <c r="F64" s="412"/>
      <c r="G64" s="423"/>
      <c r="H64" s="356">
        <f t="shared" si="27"/>
        <v>41835000</v>
      </c>
      <c r="I64" s="413"/>
      <c r="J64" s="413"/>
      <c r="K64" s="413"/>
      <c r="L64" s="413">
        <f>SUM(I64:K64)</f>
        <v>0</v>
      </c>
      <c r="M64" s="413"/>
      <c r="N64" s="414"/>
      <c r="O64" s="415">
        <v>11</v>
      </c>
    </row>
    <row r="65" spans="1:15">
      <c r="A65" s="417" t="s">
        <v>312</v>
      </c>
      <c r="B65" s="409">
        <f t="shared" si="26"/>
        <v>5260000</v>
      </c>
      <c r="C65" s="351">
        <v>1683000</v>
      </c>
      <c r="D65" s="308">
        <v>398000</v>
      </c>
      <c r="E65" s="308">
        <v>3179000</v>
      </c>
      <c r="F65" s="308"/>
      <c r="G65" s="356"/>
      <c r="H65" s="290">
        <f t="shared" si="27"/>
        <v>5260000</v>
      </c>
      <c r="I65" s="418"/>
      <c r="J65" s="418"/>
      <c r="K65" s="418"/>
      <c r="L65" s="418"/>
      <c r="M65" s="418"/>
      <c r="N65" s="418"/>
      <c r="O65" s="419">
        <v>1</v>
      </c>
    </row>
    <row r="66" spans="1:15">
      <c r="A66" s="391" t="s">
        <v>350</v>
      </c>
      <c r="B66" s="328">
        <f t="shared" si="26"/>
        <v>49080000</v>
      </c>
      <c r="C66" s="351">
        <v>9476000</v>
      </c>
      <c r="D66" s="308">
        <v>2239000</v>
      </c>
      <c r="E66" s="308">
        <v>37238000</v>
      </c>
      <c r="F66" s="308"/>
      <c r="G66" s="356"/>
      <c r="H66" s="356">
        <f t="shared" si="27"/>
        <v>48953000</v>
      </c>
      <c r="I66" s="418">
        <v>127000</v>
      </c>
      <c r="J66" s="418"/>
      <c r="K66" s="418"/>
      <c r="L66" s="352">
        <f>SUM(I66:K66)</f>
        <v>127000</v>
      </c>
      <c r="M66" s="352"/>
      <c r="N66" s="418"/>
      <c r="O66" s="419">
        <v>4</v>
      </c>
    </row>
    <row r="67" spans="1:15">
      <c r="A67" s="391" t="s">
        <v>351</v>
      </c>
      <c r="B67" s="328">
        <f t="shared" si="26"/>
        <v>2421000</v>
      </c>
      <c r="C67" s="351"/>
      <c r="D67" s="308"/>
      <c r="E67" s="308">
        <v>2421000</v>
      </c>
      <c r="F67" s="308"/>
      <c r="G67" s="356"/>
      <c r="H67" s="356">
        <f t="shared" si="27"/>
        <v>2421000</v>
      </c>
      <c r="I67" s="418"/>
      <c r="J67" s="418"/>
      <c r="K67" s="418"/>
      <c r="L67" s="418"/>
      <c r="M67" s="418"/>
      <c r="N67" s="418"/>
      <c r="O67" s="419"/>
    </row>
    <row r="68" spans="1:15">
      <c r="A68" s="391" t="s">
        <v>352</v>
      </c>
      <c r="B68" s="328">
        <f t="shared" si="26"/>
        <v>1855000</v>
      </c>
      <c r="C68" s="351"/>
      <c r="D68" s="308"/>
      <c r="E68" s="308">
        <v>1855000</v>
      </c>
      <c r="F68" s="308"/>
      <c r="G68" s="356"/>
      <c r="H68" s="356">
        <f t="shared" si="27"/>
        <v>1855000</v>
      </c>
      <c r="I68" s="418"/>
      <c r="J68" s="418"/>
      <c r="K68" s="418"/>
      <c r="L68" s="418"/>
      <c r="M68" s="418"/>
      <c r="N68" s="418"/>
      <c r="O68" s="419"/>
    </row>
    <row r="69" spans="1:15" s="345" customFormat="1">
      <c r="A69" s="197" t="s">
        <v>208</v>
      </c>
      <c r="B69" s="328">
        <f t="shared" si="26"/>
        <v>2795000</v>
      </c>
      <c r="C69" s="356"/>
      <c r="D69" s="291"/>
      <c r="E69" s="291">
        <v>2795000</v>
      </c>
      <c r="F69" s="291"/>
      <c r="G69" s="356"/>
      <c r="H69" s="356">
        <f t="shared" si="27"/>
        <v>2795000</v>
      </c>
      <c r="I69" s="352"/>
      <c r="J69" s="352"/>
      <c r="K69" s="352"/>
      <c r="L69" s="352"/>
      <c r="M69" s="352"/>
      <c r="N69" s="352"/>
      <c r="O69" s="421"/>
    </row>
    <row r="70" spans="1:15" ht="13.8" thickBot="1">
      <c r="A70" s="420" t="s">
        <v>353</v>
      </c>
      <c r="B70" s="416">
        <f t="shared" si="26"/>
        <v>2795000</v>
      </c>
      <c r="C70" s="298"/>
      <c r="D70" s="298"/>
      <c r="E70" s="298">
        <v>2795000</v>
      </c>
      <c r="F70" s="298"/>
      <c r="G70" s="304"/>
      <c r="H70" s="305">
        <f t="shared" si="27"/>
        <v>2795000</v>
      </c>
      <c r="I70" s="299"/>
      <c r="J70" s="299"/>
      <c r="K70" s="299"/>
      <c r="L70" s="299"/>
      <c r="M70" s="299"/>
      <c r="N70" s="300"/>
      <c r="O70" s="301"/>
    </row>
    <row r="71" spans="1:15" ht="16.8" thickTop="1" thickBot="1">
      <c r="A71" s="255" t="s">
        <v>235</v>
      </c>
      <c r="B71" s="316">
        <f t="shared" ref="B71:N71" si="28">SUM(B43+B38+B4)</f>
        <v>1093697800</v>
      </c>
      <c r="C71" s="316">
        <f t="shared" si="28"/>
        <v>318172600</v>
      </c>
      <c r="D71" s="316">
        <f t="shared" si="28"/>
        <v>69170300</v>
      </c>
      <c r="E71" s="316">
        <f t="shared" si="28"/>
        <v>176035000</v>
      </c>
      <c r="F71" s="316">
        <f t="shared" si="28"/>
        <v>19800000</v>
      </c>
      <c r="G71" s="316">
        <f t="shared" si="28"/>
        <v>10000000</v>
      </c>
      <c r="H71" s="316">
        <f t="shared" si="28"/>
        <v>590382900</v>
      </c>
      <c r="I71" s="316">
        <f t="shared" si="28"/>
        <v>87713000</v>
      </c>
      <c r="J71" s="316">
        <f t="shared" si="28"/>
        <v>11556000</v>
      </c>
      <c r="K71" s="316">
        <f t="shared" si="28"/>
        <v>15000000</v>
      </c>
      <c r="L71" s="316">
        <f t="shared" si="28"/>
        <v>114269000</v>
      </c>
      <c r="M71" s="316">
        <f t="shared" si="28"/>
        <v>10000000</v>
      </c>
      <c r="N71" s="316">
        <f t="shared" si="28"/>
        <v>376250900</v>
      </c>
      <c r="O71" s="476">
        <f>SUM(O43+O38+O4)</f>
        <v>120.25</v>
      </c>
    </row>
    <row r="72" spans="1:15" ht="13.8" thickBot="1">
      <c r="A72" s="256" t="s">
        <v>236</v>
      </c>
      <c r="B72" s="317">
        <f t="shared" ref="B72:O72" si="29">SUM(B44+B39+B5)</f>
        <v>1081543800</v>
      </c>
      <c r="C72" s="317">
        <f t="shared" si="29"/>
        <v>318172600</v>
      </c>
      <c r="D72" s="317">
        <f t="shared" si="29"/>
        <v>69170300</v>
      </c>
      <c r="E72" s="317">
        <f t="shared" si="29"/>
        <v>169381000</v>
      </c>
      <c r="F72" s="317">
        <f t="shared" si="29"/>
        <v>19800000</v>
      </c>
      <c r="G72" s="317">
        <f t="shared" si="29"/>
        <v>4500000</v>
      </c>
      <c r="H72" s="317">
        <f t="shared" si="29"/>
        <v>581023900</v>
      </c>
      <c r="I72" s="317">
        <f t="shared" si="29"/>
        <v>87713000</v>
      </c>
      <c r="J72" s="317">
        <f t="shared" si="29"/>
        <v>11556000</v>
      </c>
      <c r="K72" s="317">
        <f t="shared" si="29"/>
        <v>15000000</v>
      </c>
      <c r="L72" s="317">
        <f t="shared" si="29"/>
        <v>114269000</v>
      </c>
      <c r="M72" s="317">
        <f t="shared" si="29"/>
        <v>10000000</v>
      </c>
      <c r="N72" s="317">
        <f t="shared" si="29"/>
        <v>376250900</v>
      </c>
      <c r="O72" s="477">
        <f t="shared" si="29"/>
        <v>120.25</v>
      </c>
    </row>
    <row r="73" spans="1:15">
      <c r="A73" s="253" t="s">
        <v>237</v>
      </c>
      <c r="B73" s="316">
        <f t="shared" ref="B73:L73" si="30">SUM(B6+B45)</f>
        <v>12154000</v>
      </c>
      <c r="C73" s="316">
        <f t="shared" si="30"/>
        <v>0</v>
      </c>
      <c r="D73" s="316">
        <f t="shared" si="30"/>
        <v>0</v>
      </c>
      <c r="E73" s="316">
        <f t="shared" si="30"/>
        <v>6654000</v>
      </c>
      <c r="F73" s="316">
        <f t="shared" si="30"/>
        <v>0</v>
      </c>
      <c r="G73" s="316">
        <f t="shared" si="30"/>
        <v>5500000</v>
      </c>
      <c r="H73" s="316">
        <f t="shared" si="30"/>
        <v>9359000</v>
      </c>
      <c r="I73" s="316">
        <f t="shared" si="30"/>
        <v>0</v>
      </c>
      <c r="J73" s="316">
        <f t="shared" si="30"/>
        <v>0</v>
      </c>
      <c r="K73" s="316">
        <f t="shared" si="30"/>
        <v>0</v>
      </c>
      <c r="L73" s="316">
        <f t="shared" si="30"/>
        <v>0</v>
      </c>
      <c r="M73" s="316"/>
      <c r="N73" s="316">
        <f>SUM(N6+N45)</f>
        <v>0</v>
      </c>
      <c r="O73" s="316">
        <f>SUM(O6+O45)</f>
        <v>0</v>
      </c>
    </row>
    <row r="74" spans="1:15">
      <c r="A74" s="516" t="s">
        <v>275</v>
      </c>
      <c r="B74" s="517"/>
      <c r="C74" s="517"/>
      <c r="D74" s="517"/>
      <c r="E74" s="517"/>
      <c r="F74" s="517"/>
      <c r="G74" s="517"/>
      <c r="H74" s="517"/>
      <c r="I74" s="517"/>
      <c r="J74" s="517"/>
      <c r="K74" s="517"/>
      <c r="L74" s="517"/>
      <c r="M74" s="517"/>
      <c r="N74" s="517"/>
      <c r="O74" s="517"/>
    </row>
  </sheetData>
  <mergeCells count="3">
    <mergeCell ref="A1:N1"/>
    <mergeCell ref="L2:O2"/>
    <mergeCell ref="A74:O74"/>
  </mergeCells>
  <phoneticPr fontId="0" type="noConversion"/>
  <pageMargins left="0.15748031496062992" right="0.19685039370078741" top="0.27559055118110237" bottom="0.15748031496062992" header="0.27559055118110237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C31" sqref="C31"/>
    </sheetView>
  </sheetViews>
  <sheetFormatPr defaultRowHeight="13.2"/>
  <cols>
    <col min="1" max="1" width="4.88671875" customWidth="1"/>
    <col min="2" max="2" width="60.88671875" customWidth="1"/>
    <col min="3" max="3" width="20.6640625" style="12" customWidth="1"/>
    <col min="5" max="5" width="28.5546875" customWidth="1"/>
  </cols>
  <sheetData>
    <row r="1" spans="1:6" ht="17.399999999999999">
      <c r="B1" s="518" t="s">
        <v>336</v>
      </c>
      <c r="C1" s="519"/>
    </row>
    <row r="2" spans="1:6">
      <c r="C2" s="24" t="s">
        <v>19</v>
      </c>
    </row>
    <row r="3" spans="1:6">
      <c r="B3" s="32"/>
      <c r="C3" s="33"/>
    </row>
    <row r="4" spans="1:6" ht="16.2" thickBot="1">
      <c r="A4" s="26" t="s">
        <v>20</v>
      </c>
      <c r="B4" s="34" t="s">
        <v>21</v>
      </c>
      <c r="C4" s="35" t="s">
        <v>10</v>
      </c>
    </row>
    <row r="5" spans="1:6" s="31" customFormat="1" ht="16.8" thickTop="1" thickBot="1">
      <c r="A5" s="520" t="s">
        <v>13</v>
      </c>
      <c r="B5" s="521"/>
      <c r="C5" s="341">
        <f>SUM(C6:C15)</f>
        <v>123570000</v>
      </c>
    </row>
    <row r="6" spans="1:6" s="11" customFormat="1" ht="15" customHeight="1" thickTop="1">
      <c r="A6" s="16" t="s">
        <v>24</v>
      </c>
      <c r="B6" s="342" t="s">
        <v>369</v>
      </c>
      <c r="C6" s="13">
        <v>15000000</v>
      </c>
    </row>
    <row r="7" spans="1:6" s="11" customFormat="1" ht="15" customHeight="1">
      <c r="A7" s="15" t="s">
        <v>24</v>
      </c>
      <c r="B7" s="342" t="s">
        <v>320</v>
      </c>
      <c r="C7" s="13">
        <v>5080000</v>
      </c>
      <c r="E7" s="338"/>
      <c r="F7" s="339"/>
    </row>
    <row r="8" spans="1:6" s="11" customFormat="1" ht="15" customHeight="1">
      <c r="A8" s="15" t="s">
        <v>24</v>
      </c>
      <c r="B8" s="342" t="s">
        <v>321</v>
      </c>
      <c r="C8" s="13">
        <v>5080000</v>
      </c>
      <c r="E8" s="338"/>
      <c r="F8" s="339"/>
    </row>
    <row r="9" spans="1:6" s="11" customFormat="1" ht="15" customHeight="1">
      <c r="A9" s="15" t="s">
        <v>25</v>
      </c>
      <c r="B9" s="342" t="s">
        <v>323</v>
      </c>
      <c r="C9" s="13">
        <v>254000</v>
      </c>
      <c r="E9" s="338"/>
      <c r="F9" s="339"/>
    </row>
    <row r="10" spans="1:6" s="11" customFormat="1" ht="15" customHeight="1">
      <c r="A10" s="15" t="s">
        <v>24</v>
      </c>
      <c r="B10" s="342" t="s">
        <v>368</v>
      </c>
      <c r="C10" s="13">
        <v>8000000</v>
      </c>
      <c r="E10" s="338"/>
      <c r="F10" s="340"/>
    </row>
    <row r="11" spans="1:6" s="11" customFormat="1" ht="15" customHeight="1">
      <c r="A11" s="15" t="s">
        <v>324</v>
      </c>
      <c r="B11" s="342" t="s">
        <v>365</v>
      </c>
      <c r="C11" s="13">
        <v>15000000</v>
      </c>
      <c r="E11" s="338"/>
      <c r="F11" s="339"/>
    </row>
    <row r="12" spans="1:6" s="11" customFormat="1" ht="15" customHeight="1">
      <c r="A12" s="15" t="s">
        <v>324</v>
      </c>
      <c r="B12" s="342" t="s">
        <v>371</v>
      </c>
      <c r="C12" s="13">
        <v>10000000</v>
      </c>
      <c r="E12" s="338"/>
      <c r="F12" s="340"/>
    </row>
    <row r="13" spans="1:6" s="11" customFormat="1" ht="15" customHeight="1">
      <c r="A13" s="15" t="s">
        <v>324</v>
      </c>
      <c r="B13" s="342" t="s">
        <v>366</v>
      </c>
      <c r="C13" s="13">
        <v>33400000</v>
      </c>
      <c r="E13" s="338"/>
      <c r="F13" s="339"/>
    </row>
    <row r="14" spans="1:6" s="11" customFormat="1" ht="15" customHeight="1">
      <c r="A14" s="15" t="s">
        <v>24</v>
      </c>
      <c r="B14" s="342" t="s">
        <v>367</v>
      </c>
      <c r="C14" s="13">
        <v>3556000</v>
      </c>
      <c r="E14" s="338"/>
      <c r="F14" s="340"/>
    </row>
    <row r="15" spans="1:6" s="11" customFormat="1" ht="15" customHeight="1">
      <c r="A15" s="15" t="s">
        <v>24</v>
      </c>
      <c r="B15" s="342" t="s">
        <v>322</v>
      </c>
      <c r="C15" s="13">
        <v>28200000</v>
      </c>
      <c r="E15" s="338"/>
      <c r="F15" s="339"/>
    </row>
    <row r="16" spans="1:6" s="31" customFormat="1" ht="45.75" customHeight="1" thickBot="1">
      <c r="A16" s="522" t="s">
        <v>14</v>
      </c>
      <c r="B16" s="523"/>
      <c r="C16" s="36">
        <f>SUM(C17+C21)</f>
        <v>699000</v>
      </c>
      <c r="E16" s="338"/>
      <c r="F16" s="339"/>
    </row>
    <row r="17" spans="1:3" s="11" customFormat="1" ht="16.8" thickTop="1" thickBot="1">
      <c r="A17" s="526" t="s">
        <v>11</v>
      </c>
      <c r="B17" s="527"/>
      <c r="C17" s="343">
        <f>SUM(C18:C20)</f>
        <v>572000</v>
      </c>
    </row>
    <row r="18" spans="1:3" s="11" customFormat="1" ht="15.6">
      <c r="A18" s="16" t="s">
        <v>22</v>
      </c>
      <c r="B18" s="25" t="s">
        <v>325</v>
      </c>
      <c r="C18" s="18">
        <v>191000</v>
      </c>
    </row>
    <row r="19" spans="1:3" s="11" customFormat="1" ht="15.6">
      <c r="A19" s="463" t="s">
        <v>22</v>
      </c>
      <c r="B19" s="464" t="s">
        <v>364</v>
      </c>
      <c r="C19" s="465">
        <v>127000</v>
      </c>
    </row>
    <row r="20" spans="1:3" s="11" customFormat="1" ht="16.2" thickBot="1">
      <c r="A20" s="17" t="s">
        <v>22</v>
      </c>
      <c r="B20" s="27" t="s">
        <v>326</v>
      </c>
      <c r="C20" s="19">
        <v>254000</v>
      </c>
    </row>
    <row r="21" spans="1:3" s="11" customFormat="1" ht="16.2" thickBot="1">
      <c r="A21" s="526" t="s">
        <v>12</v>
      </c>
      <c r="B21" s="527"/>
      <c r="C21" s="344">
        <f>SUM(C22)</f>
        <v>127000</v>
      </c>
    </row>
    <row r="22" spans="1:3" s="10" customFormat="1" ht="16.2" thickBot="1">
      <c r="A22" s="28" t="s">
        <v>23</v>
      </c>
      <c r="B22" s="29" t="s">
        <v>363</v>
      </c>
      <c r="C22" s="30">
        <v>127000</v>
      </c>
    </row>
    <row r="23" spans="1:3" s="21" customFormat="1" ht="18.600000000000001" thickTop="1" thickBot="1">
      <c r="A23" s="524" t="s">
        <v>16</v>
      </c>
      <c r="B23" s="525"/>
      <c r="C23" s="37">
        <f>SUM(C5+C16)</f>
        <v>124269000</v>
      </c>
    </row>
    <row r="24" spans="1:3" s="21" customFormat="1" ht="17.399999999999999">
      <c r="B24" s="22"/>
      <c r="C24" s="23"/>
    </row>
    <row r="25" spans="1:3">
      <c r="B25" s="20" t="s">
        <v>15</v>
      </c>
      <c r="C25" s="14">
        <v>87713000</v>
      </c>
    </row>
    <row r="26" spans="1:3">
      <c r="B26" s="20" t="s">
        <v>17</v>
      </c>
      <c r="C26" s="14">
        <f>SUM(C10+C14)</f>
        <v>11556000</v>
      </c>
    </row>
    <row r="27" spans="1:3">
      <c r="B27" s="20" t="s">
        <v>18</v>
      </c>
      <c r="C27" s="14">
        <f>SUM(C6)</f>
        <v>15000000</v>
      </c>
    </row>
    <row r="28" spans="1:3">
      <c r="B28" s="20" t="s">
        <v>370</v>
      </c>
      <c r="C28" s="14">
        <v>10000000</v>
      </c>
    </row>
  </sheetData>
  <mergeCells count="6">
    <mergeCell ref="B1:C1"/>
    <mergeCell ref="A5:B5"/>
    <mergeCell ref="A16:B16"/>
    <mergeCell ref="A23:B23"/>
    <mergeCell ref="A17:B17"/>
    <mergeCell ref="A21:B21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K15"/>
  <sheetViews>
    <sheetView tabSelected="1" workbookViewId="0">
      <selection activeCell="H22" sqref="H22"/>
    </sheetView>
  </sheetViews>
  <sheetFormatPr defaultRowHeight="13.2"/>
  <sheetData>
    <row r="3" spans="1:11">
      <c r="A3" s="38"/>
      <c r="B3" s="38"/>
      <c r="C3" s="38"/>
      <c r="D3" s="38"/>
      <c r="E3" s="38"/>
      <c r="F3" s="38"/>
      <c r="G3" s="38"/>
      <c r="H3" s="38"/>
      <c r="I3" s="38"/>
      <c r="J3" s="534" t="s">
        <v>40</v>
      </c>
      <c r="K3" s="534"/>
    </row>
    <row r="4" spans="1:11">
      <c r="A4" s="537" t="s">
        <v>26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11" ht="13.8" thickBot="1">
      <c r="A5" s="38"/>
      <c r="B5" s="38"/>
      <c r="C5" s="38"/>
      <c r="D5" s="38"/>
      <c r="E5" s="38"/>
      <c r="F5" s="38"/>
      <c r="G5" s="38"/>
      <c r="H5" s="38"/>
      <c r="I5" s="38"/>
      <c r="J5" s="38"/>
      <c r="K5" s="38" t="s">
        <v>39</v>
      </c>
    </row>
    <row r="6" spans="1:11" ht="13.8" thickBot="1">
      <c r="A6" s="39"/>
      <c r="B6" s="530"/>
      <c r="C6" s="531"/>
      <c r="D6" s="40" t="s">
        <v>27</v>
      </c>
      <c r="E6" s="41"/>
      <c r="F6" s="538" t="s">
        <v>383</v>
      </c>
      <c r="G6" s="538"/>
      <c r="H6" s="538"/>
      <c r="I6" s="538"/>
      <c r="J6" s="538"/>
      <c r="K6" s="539"/>
    </row>
    <row r="7" spans="1:11">
      <c r="A7" s="42" t="s">
        <v>28</v>
      </c>
      <c r="B7" s="535" t="s">
        <v>29</v>
      </c>
      <c r="C7" s="536"/>
      <c r="D7" s="4" t="s">
        <v>30</v>
      </c>
      <c r="E7" s="408">
        <v>2017</v>
      </c>
      <c r="F7" s="55">
        <v>2018</v>
      </c>
      <c r="G7" s="43">
        <v>2019</v>
      </c>
      <c r="H7" s="43">
        <v>2020</v>
      </c>
      <c r="I7" s="43">
        <v>2021</v>
      </c>
      <c r="J7" s="43">
        <v>2022</v>
      </c>
      <c r="K7" s="43" t="s">
        <v>379</v>
      </c>
    </row>
    <row r="8" spans="1:11" ht="13.8" thickBot="1">
      <c r="A8" s="44"/>
      <c r="B8" s="45"/>
      <c r="C8" s="46"/>
      <c r="D8" s="47" t="s">
        <v>378</v>
      </c>
      <c r="E8" s="48"/>
      <c r="F8" s="44"/>
      <c r="G8" s="46"/>
      <c r="H8" s="46"/>
      <c r="I8" s="46"/>
      <c r="J8" s="46"/>
      <c r="K8" s="46"/>
    </row>
    <row r="9" spans="1:11">
      <c r="A9" s="49" t="s">
        <v>31</v>
      </c>
      <c r="B9" s="530" t="s">
        <v>375</v>
      </c>
      <c r="C9" s="531"/>
      <c r="D9" s="51">
        <f>SUM(F9:K9)</f>
        <v>34269</v>
      </c>
      <c r="E9" s="51"/>
      <c r="F9" s="51">
        <v>5000</v>
      </c>
      <c r="G9" s="51">
        <v>5000</v>
      </c>
      <c r="H9" s="51">
        <v>5000</v>
      </c>
      <c r="I9" s="51">
        <v>5000</v>
      </c>
      <c r="J9" s="51">
        <v>5000</v>
      </c>
      <c r="K9" s="51">
        <v>9269</v>
      </c>
    </row>
    <row r="10" spans="1:11" ht="13.8" thickBot="1">
      <c r="A10" s="52"/>
      <c r="B10" s="528" t="s">
        <v>376</v>
      </c>
      <c r="C10" s="529"/>
      <c r="D10" s="474"/>
      <c r="E10" s="56"/>
      <c r="F10" s="57"/>
      <c r="G10" s="57"/>
      <c r="H10" s="57"/>
      <c r="I10" s="57"/>
      <c r="J10" s="57"/>
      <c r="K10" s="57"/>
    </row>
    <row r="11" spans="1:11">
      <c r="A11" s="49" t="s">
        <v>32</v>
      </c>
      <c r="B11" s="530" t="s">
        <v>380</v>
      </c>
      <c r="C11" s="531"/>
      <c r="D11" s="475">
        <f>SUM(E11:K12)</f>
        <v>13489</v>
      </c>
      <c r="E11" s="51"/>
      <c r="F11" s="51">
        <v>3427</v>
      </c>
      <c r="G11" s="51">
        <v>2927</v>
      </c>
      <c r="H11" s="51">
        <v>2427</v>
      </c>
      <c r="I11" s="51">
        <v>1927</v>
      </c>
      <c r="J11" s="51">
        <v>1427</v>
      </c>
      <c r="K11" s="51">
        <v>1354</v>
      </c>
    </row>
    <row r="12" spans="1:11" ht="13.8" thickBot="1">
      <c r="A12" s="44"/>
      <c r="B12" s="528"/>
      <c r="C12" s="529"/>
      <c r="D12" s="57"/>
      <c r="E12" s="57"/>
      <c r="F12" s="57"/>
      <c r="G12" s="57"/>
      <c r="H12" s="57"/>
      <c r="I12" s="57"/>
      <c r="J12" s="57"/>
      <c r="K12" s="57"/>
    </row>
    <row r="13" spans="1:11">
      <c r="A13" s="49" t="s">
        <v>33</v>
      </c>
      <c r="B13" s="530" t="s">
        <v>310</v>
      </c>
      <c r="C13" s="531"/>
      <c r="D13" s="51">
        <f>SUM(E13:K13)</f>
        <v>26788</v>
      </c>
      <c r="E13" s="51">
        <v>3556</v>
      </c>
      <c r="F13" s="51">
        <v>3556</v>
      </c>
      <c r="G13" s="58">
        <v>3556</v>
      </c>
      <c r="H13" s="58">
        <v>3556</v>
      </c>
      <c r="I13" s="58">
        <v>3556</v>
      </c>
      <c r="J13" s="58">
        <v>3556</v>
      </c>
      <c r="K13" s="58">
        <v>5452</v>
      </c>
    </row>
    <row r="14" spans="1:11" ht="13.8" thickBot="1">
      <c r="A14" s="52"/>
      <c r="B14" s="528" t="s">
        <v>311</v>
      </c>
      <c r="C14" s="529"/>
      <c r="D14" s="390"/>
      <c r="E14" s="56"/>
      <c r="F14" s="57"/>
      <c r="G14" s="57"/>
      <c r="H14" s="57"/>
      <c r="I14" s="57"/>
      <c r="J14" s="57"/>
      <c r="K14" s="57"/>
    </row>
    <row r="15" spans="1:11" ht="13.8" thickBot="1">
      <c r="A15" s="53" t="s">
        <v>377</v>
      </c>
      <c r="B15" s="532" t="s">
        <v>38</v>
      </c>
      <c r="C15" s="533"/>
      <c r="D15" s="54">
        <f t="shared" ref="D15:K15" si="0">SUM(D9:D14)</f>
        <v>74546</v>
      </c>
      <c r="E15" s="54">
        <f t="shared" si="0"/>
        <v>3556</v>
      </c>
      <c r="F15" s="54">
        <f t="shared" si="0"/>
        <v>11983</v>
      </c>
      <c r="G15" s="54">
        <f t="shared" si="0"/>
        <v>11483</v>
      </c>
      <c r="H15" s="54">
        <f t="shared" si="0"/>
        <v>10983</v>
      </c>
      <c r="I15" s="54">
        <f t="shared" si="0"/>
        <v>10483</v>
      </c>
      <c r="J15" s="54">
        <f t="shared" si="0"/>
        <v>9983</v>
      </c>
      <c r="K15" s="54">
        <f t="shared" si="0"/>
        <v>16075</v>
      </c>
    </row>
  </sheetData>
  <mergeCells count="12">
    <mergeCell ref="B10:C10"/>
    <mergeCell ref="B9:C9"/>
    <mergeCell ref="B12:C12"/>
    <mergeCell ref="B13:C13"/>
    <mergeCell ref="B14:C14"/>
    <mergeCell ref="B15:C15"/>
    <mergeCell ref="J3:K3"/>
    <mergeCell ref="B7:C7"/>
    <mergeCell ref="A4:K4"/>
    <mergeCell ref="B6:C6"/>
    <mergeCell ref="F6:K6"/>
    <mergeCell ref="B11:C11"/>
  </mergeCells>
  <phoneticPr fontId="3" type="noConversion"/>
  <pageMargins left="0.75" right="0.75" top="1" bottom="1" header="0.5" footer="0.5"/>
  <pageSetup paperSize="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B10" sqref="B10:D10"/>
    </sheetView>
  </sheetViews>
  <sheetFormatPr defaultRowHeight="13.2"/>
  <cols>
    <col min="1" max="1" width="37.33203125" bestFit="1" customWidth="1"/>
    <col min="2" max="2" width="12.6640625" customWidth="1"/>
    <col min="3" max="3" width="11.6640625" customWidth="1"/>
    <col min="4" max="4" width="12" customWidth="1"/>
    <col min="5" max="5" width="13.109375" customWidth="1"/>
    <col min="6" max="6" width="11.88671875" customWidth="1"/>
    <col min="7" max="7" width="12.5546875" customWidth="1"/>
    <col min="8" max="8" width="14.5546875" customWidth="1"/>
    <col min="9" max="9" width="11.5546875" customWidth="1"/>
    <col min="10" max="10" width="11.33203125" customWidth="1"/>
    <col min="11" max="11" width="13" customWidth="1"/>
  </cols>
  <sheetData>
    <row r="1" spans="1:11" ht="17.399999999999999">
      <c r="A1" s="518" t="s">
        <v>335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>
      <c r="J2" s="517"/>
      <c r="K2" s="517"/>
    </row>
    <row r="3" spans="1:11" ht="13.8" thickBot="1">
      <c r="J3" t="s">
        <v>41</v>
      </c>
    </row>
    <row r="4" spans="1:11" ht="15.6">
      <c r="A4" s="542" t="s">
        <v>42</v>
      </c>
      <c r="B4" s="544" t="s">
        <v>43</v>
      </c>
      <c r="C4" s="544"/>
      <c r="D4" s="544"/>
      <c r="E4" s="544" t="s">
        <v>44</v>
      </c>
      <c r="F4" s="544"/>
      <c r="G4" s="544"/>
      <c r="H4" s="544" t="s">
        <v>45</v>
      </c>
      <c r="I4" s="544"/>
      <c r="J4" s="544"/>
      <c r="K4" s="545" t="s">
        <v>46</v>
      </c>
    </row>
    <row r="5" spans="1:11" ht="31.2">
      <c r="A5" s="543"/>
      <c r="B5" s="59" t="s">
        <v>47</v>
      </c>
      <c r="C5" s="59" t="s">
        <v>48</v>
      </c>
      <c r="D5" s="59" t="s">
        <v>49</v>
      </c>
      <c r="E5" s="59" t="s">
        <v>50</v>
      </c>
      <c r="F5" s="59" t="s">
        <v>48</v>
      </c>
      <c r="G5" s="59" t="s">
        <v>51</v>
      </c>
      <c r="H5" s="59" t="s">
        <v>50</v>
      </c>
      <c r="I5" s="59" t="s">
        <v>48</v>
      </c>
      <c r="J5" s="59" t="s">
        <v>49</v>
      </c>
      <c r="K5" s="546"/>
    </row>
    <row r="6" spans="1:11" ht="45">
      <c r="A6" s="60" t="s">
        <v>52</v>
      </c>
      <c r="B6" s="61"/>
      <c r="C6" s="61"/>
      <c r="D6" s="61"/>
      <c r="E6" s="61"/>
      <c r="F6" s="61"/>
      <c r="G6" s="61"/>
      <c r="H6" s="61" t="s">
        <v>53</v>
      </c>
      <c r="I6" s="62">
        <v>0.5</v>
      </c>
      <c r="J6" s="61">
        <v>434</v>
      </c>
      <c r="K6" s="63">
        <v>434</v>
      </c>
    </row>
    <row r="7" spans="1:11" ht="90" customHeight="1" thickBot="1">
      <c r="A7" s="64" t="s">
        <v>54</v>
      </c>
      <c r="B7" s="65"/>
      <c r="C7" s="65"/>
      <c r="D7" s="65"/>
      <c r="E7" s="65"/>
      <c r="F7" s="65"/>
      <c r="G7" s="65"/>
      <c r="H7" s="65" t="s">
        <v>55</v>
      </c>
      <c r="I7" s="65" t="s">
        <v>56</v>
      </c>
      <c r="J7" s="65">
        <v>400</v>
      </c>
      <c r="K7" s="66">
        <v>400</v>
      </c>
    </row>
    <row r="8" spans="1:11" ht="109.5" customHeight="1" thickBot="1">
      <c r="A8" s="467" t="s">
        <v>381</v>
      </c>
      <c r="B8" s="68"/>
      <c r="C8" s="68"/>
      <c r="D8" s="69"/>
      <c r="E8" s="70" t="s">
        <v>57</v>
      </c>
      <c r="F8" s="466">
        <v>1</v>
      </c>
      <c r="G8" s="71">
        <v>2250</v>
      </c>
      <c r="H8" s="68"/>
      <c r="I8" s="68"/>
      <c r="J8" s="69"/>
      <c r="K8" s="72">
        <v>2250</v>
      </c>
    </row>
    <row r="9" spans="1:11" ht="30.6" thickBot="1">
      <c r="A9" s="67" t="s">
        <v>58</v>
      </c>
      <c r="B9" s="70" t="s">
        <v>59</v>
      </c>
      <c r="C9" s="73">
        <v>1</v>
      </c>
      <c r="D9" s="71">
        <v>1100</v>
      </c>
      <c r="E9" s="68"/>
      <c r="F9" s="68"/>
      <c r="G9" s="69"/>
      <c r="H9" s="68"/>
      <c r="I9" s="68"/>
      <c r="J9" s="69"/>
      <c r="K9" s="72">
        <v>1100</v>
      </c>
    </row>
    <row r="10" spans="1:11" ht="74.25" customHeight="1" thickBot="1">
      <c r="A10" s="74" t="s">
        <v>60</v>
      </c>
      <c r="B10" s="540">
        <v>1100</v>
      </c>
      <c r="C10" s="540"/>
      <c r="D10" s="540"/>
      <c r="E10" s="540">
        <v>2250</v>
      </c>
      <c r="F10" s="540"/>
      <c r="G10" s="540"/>
      <c r="H10" s="540">
        <v>834</v>
      </c>
      <c r="I10" s="540"/>
      <c r="J10" s="540"/>
      <c r="K10" s="75">
        <f>SUM(K6:K9)</f>
        <v>4184</v>
      </c>
    </row>
  </sheetData>
  <mergeCells count="10">
    <mergeCell ref="B10:D10"/>
    <mergeCell ref="E10:G10"/>
    <mergeCell ref="H10:J10"/>
    <mergeCell ref="A1:K1"/>
    <mergeCell ref="J2:K2"/>
    <mergeCell ref="A4:A5"/>
    <mergeCell ref="B4:D4"/>
    <mergeCell ref="E4:G4"/>
    <mergeCell ref="H4:J4"/>
    <mergeCell ref="K4:K5"/>
  </mergeCells>
  <phoneticPr fontId="0" type="noConversion"/>
  <pageMargins left="0.75" right="0.75" top="1" bottom="1" header="0.5" footer="0.5"/>
  <pageSetup paperSize="9" scale="75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8"/>
  <sheetViews>
    <sheetView workbookViewId="0">
      <selection activeCell="P1" sqref="P1:S65536"/>
    </sheetView>
  </sheetViews>
  <sheetFormatPr defaultRowHeight="13.2"/>
  <cols>
    <col min="1" max="1" width="5.109375" customWidth="1"/>
    <col min="2" max="2" width="15" customWidth="1"/>
    <col min="3" max="3" width="10.109375" bestFit="1" customWidth="1"/>
    <col min="4" max="4" width="12" customWidth="1"/>
    <col min="5" max="10" width="11.109375" bestFit="1" customWidth="1"/>
    <col min="11" max="11" width="12" bestFit="1" customWidth="1"/>
    <col min="12" max="14" width="11.109375" bestFit="1" customWidth="1"/>
    <col min="15" max="15" width="13.44140625" customWidth="1"/>
    <col min="16" max="16" width="13.6640625" hidden="1" customWidth="1"/>
    <col min="17" max="17" width="0" hidden="1" customWidth="1"/>
    <col min="18" max="18" width="11.109375" hidden="1" customWidth="1"/>
    <col min="19" max="19" width="0" hidden="1" customWidth="1"/>
  </cols>
  <sheetData>
    <row r="1" spans="1:16" ht="15.6">
      <c r="B1" s="549" t="s">
        <v>334</v>
      </c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</row>
    <row r="2" spans="1:16">
      <c r="M2" s="517" t="s">
        <v>296</v>
      </c>
      <c r="N2" s="517"/>
      <c r="O2" s="517"/>
    </row>
    <row r="4" spans="1:16">
      <c r="A4" t="s">
        <v>297</v>
      </c>
      <c r="B4" s="257"/>
      <c r="C4" s="258" t="s">
        <v>276</v>
      </c>
      <c r="D4" s="258" t="s">
        <v>277</v>
      </c>
      <c r="E4" s="258" t="s">
        <v>278</v>
      </c>
      <c r="F4" s="258" t="s">
        <v>279</v>
      </c>
      <c r="G4" s="258" t="s">
        <v>280</v>
      </c>
      <c r="H4" s="258" t="s">
        <v>281</v>
      </c>
      <c r="I4" s="258" t="s">
        <v>282</v>
      </c>
      <c r="J4" s="258" t="s">
        <v>283</v>
      </c>
      <c r="K4" s="258" t="s">
        <v>284</v>
      </c>
      <c r="L4" s="258" t="s">
        <v>285</v>
      </c>
      <c r="M4" s="258" t="s">
        <v>286</v>
      </c>
      <c r="N4" s="258" t="s">
        <v>287</v>
      </c>
      <c r="O4" s="259" t="s">
        <v>288</v>
      </c>
    </row>
    <row r="5" spans="1:16">
      <c r="A5" s="251"/>
      <c r="B5" s="265" t="s">
        <v>289</v>
      </c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</row>
    <row r="6" spans="1:16">
      <c r="A6" s="251">
        <v>11</v>
      </c>
      <c r="B6" s="266" t="s">
        <v>298</v>
      </c>
      <c r="C6" s="260">
        <v>46884658</v>
      </c>
      <c r="D6" s="260">
        <v>31256439</v>
      </c>
      <c r="E6" s="261">
        <v>31256439</v>
      </c>
      <c r="F6" s="261">
        <v>31256439</v>
      </c>
      <c r="G6" s="261">
        <v>31256439</v>
      </c>
      <c r="H6" s="261">
        <v>31256439</v>
      </c>
      <c r="I6" s="261">
        <v>31256439</v>
      </c>
      <c r="J6" s="261">
        <v>31256439</v>
      </c>
      <c r="K6" s="261">
        <v>31256439</v>
      </c>
      <c r="L6" s="261">
        <v>31256439</v>
      </c>
      <c r="M6" s="260">
        <v>31256439</v>
      </c>
      <c r="N6" s="260">
        <v>31256439</v>
      </c>
      <c r="O6" s="262">
        <v>390705487</v>
      </c>
      <c r="P6" s="50">
        <f>SUM(O6-C6-D6-E6-F6-G6-H6-I6-J6-K6-L6-M6-N6)</f>
        <v>0</v>
      </c>
    </row>
    <row r="7" spans="1:16">
      <c r="A7" s="251">
        <v>16</v>
      </c>
      <c r="B7" s="266" t="s">
        <v>299</v>
      </c>
      <c r="C7" s="260">
        <v>2636166</v>
      </c>
      <c r="D7" s="260">
        <v>2636166</v>
      </c>
      <c r="E7" s="260">
        <v>2636166</v>
      </c>
      <c r="F7" s="260">
        <v>2636166</v>
      </c>
      <c r="G7" s="260">
        <v>29965585</v>
      </c>
      <c r="H7" s="260">
        <v>2636167</v>
      </c>
      <c r="I7" s="260">
        <v>2636166</v>
      </c>
      <c r="J7" s="260">
        <v>2636166</v>
      </c>
      <c r="K7" s="260">
        <v>2636166</v>
      </c>
      <c r="L7" s="260">
        <v>2636166</v>
      </c>
      <c r="M7" s="260">
        <v>2636166</v>
      </c>
      <c r="N7" s="260">
        <v>2636167</v>
      </c>
      <c r="O7" s="262">
        <v>58963413</v>
      </c>
      <c r="P7" s="50">
        <f t="shared" ref="P7:P47" si="0">SUM(O7-C7-D7-E7-F7-G7-H7-I7-J7-K7-L7-M7-N7)</f>
        <v>0</v>
      </c>
    </row>
    <row r="8" spans="1:16">
      <c r="A8" s="251">
        <v>34</v>
      </c>
      <c r="B8" s="266" t="s">
        <v>86</v>
      </c>
      <c r="C8" s="260">
        <v>98000</v>
      </c>
      <c r="D8" s="260">
        <v>98000</v>
      </c>
      <c r="E8" s="260">
        <v>5000000</v>
      </c>
      <c r="F8" s="260">
        <v>1000000</v>
      </c>
      <c r="G8" s="260">
        <v>98000</v>
      </c>
      <c r="H8" s="260">
        <v>98000</v>
      </c>
      <c r="I8" s="260">
        <v>98000</v>
      </c>
      <c r="J8" s="260">
        <v>98000</v>
      </c>
      <c r="K8" s="260">
        <v>5000000</v>
      </c>
      <c r="L8" s="260">
        <v>1000000</v>
      </c>
      <c r="M8" s="260">
        <v>97000</v>
      </c>
      <c r="N8" s="260">
        <v>1000000</v>
      </c>
      <c r="O8" s="262">
        <v>13685000</v>
      </c>
      <c r="P8" s="50">
        <f t="shared" si="0"/>
        <v>0</v>
      </c>
    </row>
    <row r="9" spans="1:16">
      <c r="A9" s="251">
        <v>35</v>
      </c>
      <c r="B9" s="266" t="s">
        <v>300</v>
      </c>
      <c r="C9" s="260">
        <v>600000</v>
      </c>
      <c r="D9" s="260">
        <v>400000</v>
      </c>
      <c r="E9" s="260">
        <v>30860000</v>
      </c>
      <c r="F9" s="260">
        <v>2000000</v>
      </c>
      <c r="G9" s="260">
        <v>400000</v>
      </c>
      <c r="H9" s="260">
        <v>400000</v>
      </c>
      <c r="I9" s="260">
        <v>400000</v>
      </c>
      <c r="J9" s="260">
        <v>400000</v>
      </c>
      <c r="K9" s="260">
        <v>31000000</v>
      </c>
      <c r="L9" s="260">
        <v>2000000</v>
      </c>
      <c r="M9" s="260">
        <v>40000</v>
      </c>
      <c r="N9" s="260">
        <v>3000000</v>
      </c>
      <c r="O9" s="262">
        <v>71500000</v>
      </c>
      <c r="P9" s="50">
        <f t="shared" si="0"/>
        <v>0</v>
      </c>
    </row>
    <row r="10" spans="1:16">
      <c r="A10" s="251">
        <v>36</v>
      </c>
      <c r="B10" s="266" t="s">
        <v>88</v>
      </c>
      <c r="C10" s="260">
        <v>10000</v>
      </c>
      <c r="D10" s="260">
        <v>9000</v>
      </c>
      <c r="E10" s="260">
        <v>400000</v>
      </c>
      <c r="F10" s="260">
        <v>9000</v>
      </c>
      <c r="G10" s="260">
        <v>9000</v>
      </c>
      <c r="H10" s="260">
        <v>9000</v>
      </c>
      <c r="I10" s="260">
        <v>9000</v>
      </c>
      <c r="J10" s="260">
        <v>9000</v>
      </c>
      <c r="K10" s="260">
        <v>500000</v>
      </c>
      <c r="L10" s="260">
        <v>20000</v>
      </c>
      <c r="M10" s="260">
        <v>10000</v>
      </c>
      <c r="N10" s="260">
        <v>106000</v>
      </c>
      <c r="O10" s="262">
        <v>1100000</v>
      </c>
      <c r="P10" s="50">
        <f t="shared" si="0"/>
        <v>0</v>
      </c>
    </row>
    <row r="11" spans="1:16">
      <c r="A11" s="251">
        <v>402</v>
      </c>
      <c r="B11" s="266" t="s">
        <v>91</v>
      </c>
      <c r="C11" s="260">
        <v>2600000</v>
      </c>
      <c r="D11" s="260">
        <v>2600000</v>
      </c>
      <c r="E11" s="260">
        <v>2600000</v>
      </c>
      <c r="F11" s="260">
        <v>3000000</v>
      </c>
      <c r="G11" s="260">
        <v>2600000</v>
      </c>
      <c r="H11" s="260">
        <v>2000000</v>
      </c>
      <c r="I11" s="260">
        <v>1600000</v>
      </c>
      <c r="J11" s="260">
        <v>1611000</v>
      </c>
      <c r="K11" s="260">
        <v>2600000</v>
      </c>
      <c r="L11" s="260">
        <v>2600000</v>
      </c>
      <c r="M11" s="260">
        <v>2600000</v>
      </c>
      <c r="N11" s="260">
        <v>4600000</v>
      </c>
      <c r="O11" s="262">
        <v>31011000</v>
      </c>
      <c r="P11" s="50">
        <f t="shared" si="0"/>
        <v>0</v>
      </c>
    </row>
    <row r="12" spans="1:16">
      <c r="A12" s="251">
        <v>403</v>
      </c>
      <c r="B12" s="266" t="s">
        <v>93</v>
      </c>
      <c r="C12" s="260">
        <v>400000</v>
      </c>
      <c r="D12" s="260">
        <v>400000</v>
      </c>
      <c r="E12" s="260">
        <v>300000</v>
      </c>
      <c r="F12" s="260">
        <v>400000</v>
      </c>
      <c r="G12" s="260">
        <v>350000</v>
      </c>
      <c r="H12" s="260">
        <v>150000</v>
      </c>
      <c r="I12" s="260">
        <v>150000</v>
      </c>
      <c r="J12" s="260">
        <v>200000</v>
      </c>
      <c r="K12" s="260">
        <v>400000</v>
      </c>
      <c r="L12" s="260">
        <v>250000</v>
      </c>
      <c r="M12" s="260">
        <v>210000</v>
      </c>
      <c r="N12" s="260">
        <v>200000</v>
      </c>
      <c r="O12" s="262">
        <v>3410000</v>
      </c>
      <c r="P12" s="50">
        <f t="shared" si="0"/>
        <v>0</v>
      </c>
    </row>
    <row r="13" spans="1:16">
      <c r="A13" s="251">
        <v>404</v>
      </c>
      <c r="B13" s="266" t="s">
        <v>95</v>
      </c>
      <c r="C13" s="260">
        <v>250000</v>
      </c>
      <c r="D13" s="260">
        <v>250000</v>
      </c>
      <c r="E13" s="260">
        <v>250000</v>
      </c>
      <c r="F13" s="260">
        <v>400000</v>
      </c>
      <c r="G13" s="260">
        <v>250000</v>
      </c>
      <c r="H13" s="260">
        <v>250000</v>
      </c>
      <c r="I13" s="260">
        <v>250000</v>
      </c>
      <c r="J13" s="260">
        <v>250000</v>
      </c>
      <c r="K13" s="260">
        <v>400000</v>
      </c>
      <c r="L13" s="260">
        <v>300000</v>
      </c>
      <c r="M13" s="260">
        <v>300000</v>
      </c>
      <c r="N13" s="260">
        <v>480000</v>
      </c>
      <c r="O13" s="262">
        <v>3630000</v>
      </c>
      <c r="P13" s="50">
        <f t="shared" si="0"/>
        <v>0</v>
      </c>
    </row>
    <row r="14" spans="1:16">
      <c r="A14" s="251">
        <v>405</v>
      </c>
      <c r="B14" s="266" t="s">
        <v>97</v>
      </c>
      <c r="C14" s="260">
        <v>1800000</v>
      </c>
      <c r="D14" s="260">
        <v>1800000</v>
      </c>
      <c r="E14" s="260">
        <v>1800000</v>
      </c>
      <c r="F14" s="260">
        <v>1800000</v>
      </c>
      <c r="G14" s="260">
        <v>1800000</v>
      </c>
      <c r="H14" s="260">
        <v>1000000</v>
      </c>
      <c r="I14" s="260">
        <v>600000</v>
      </c>
      <c r="J14" s="260">
        <v>600000</v>
      </c>
      <c r="K14" s="260">
        <v>2000000</v>
      </c>
      <c r="L14" s="260">
        <v>1800000</v>
      </c>
      <c r="M14" s="260">
        <v>1800000</v>
      </c>
      <c r="N14" s="260">
        <v>1764000</v>
      </c>
      <c r="O14" s="262">
        <v>18564000</v>
      </c>
      <c r="P14" s="50">
        <f t="shared" si="0"/>
        <v>0</v>
      </c>
    </row>
    <row r="15" spans="1:16">
      <c r="A15" s="251">
        <v>406</v>
      </c>
      <c r="B15" s="266" t="s">
        <v>301</v>
      </c>
      <c r="C15" s="260">
        <v>1000000</v>
      </c>
      <c r="D15" s="260">
        <v>1000000</v>
      </c>
      <c r="E15" s="260">
        <v>1000000</v>
      </c>
      <c r="F15" s="260">
        <v>1200000</v>
      </c>
      <c r="G15" s="260">
        <v>1200000</v>
      </c>
      <c r="H15" s="260">
        <v>1200000</v>
      </c>
      <c r="I15" s="260">
        <v>700000</v>
      </c>
      <c r="J15" s="260">
        <v>700000</v>
      </c>
      <c r="K15" s="260">
        <v>1200000</v>
      </c>
      <c r="L15" s="260">
        <v>1000000</v>
      </c>
      <c r="M15" s="260">
        <v>1100000</v>
      </c>
      <c r="N15" s="260">
        <v>1412000</v>
      </c>
      <c r="O15" s="262">
        <v>12712000</v>
      </c>
      <c r="P15" s="50">
        <f t="shared" si="0"/>
        <v>0</v>
      </c>
    </row>
    <row r="16" spans="1:16">
      <c r="A16" s="251">
        <v>408</v>
      </c>
      <c r="B16" s="266" t="s">
        <v>328</v>
      </c>
      <c r="C16" s="260">
        <v>150000</v>
      </c>
      <c r="D16" s="260">
        <v>150000</v>
      </c>
      <c r="E16" s="260">
        <v>150000</v>
      </c>
      <c r="F16" s="260">
        <v>150000</v>
      </c>
      <c r="G16" s="260">
        <v>153000</v>
      </c>
      <c r="H16" s="260">
        <v>100000</v>
      </c>
      <c r="I16" s="260">
        <v>100000</v>
      </c>
      <c r="J16" s="260">
        <v>145000</v>
      </c>
      <c r="K16" s="260">
        <v>160000</v>
      </c>
      <c r="L16" s="260">
        <v>160000</v>
      </c>
      <c r="M16" s="260">
        <v>160000</v>
      </c>
      <c r="N16" s="260">
        <v>160000</v>
      </c>
      <c r="O16" s="262">
        <v>1738000</v>
      </c>
      <c r="P16" s="50">
        <f t="shared" si="0"/>
        <v>0</v>
      </c>
    </row>
    <row r="17" spans="1:18">
      <c r="A17" s="251">
        <v>5</v>
      </c>
      <c r="B17" s="266" t="s">
        <v>104</v>
      </c>
      <c r="C17" s="260"/>
      <c r="D17" s="260"/>
      <c r="E17" s="260"/>
      <c r="F17" s="260"/>
      <c r="G17" s="260">
        <v>10000000</v>
      </c>
      <c r="H17" s="260"/>
      <c r="I17" s="260"/>
      <c r="J17" s="260"/>
      <c r="K17" s="260"/>
      <c r="L17" s="260"/>
      <c r="M17" s="260"/>
      <c r="N17" s="260"/>
      <c r="O17" s="262">
        <v>10000000</v>
      </c>
      <c r="P17" s="50">
        <f t="shared" si="0"/>
        <v>0</v>
      </c>
    </row>
    <row r="18" spans="1:18">
      <c r="A18" s="251">
        <v>811</v>
      </c>
      <c r="B18" s="266" t="s">
        <v>290</v>
      </c>
      <c r="C18" s="260"/>
      <c r="D18" s="260"/>
      <c r="E18" s="260"/>
      <c r="F18" s="260"/>
      <c r="G18" s="260"/>
      <c r="H18" s="260">
        <v>6069000</v>
      </c>
      <c r="I18" s="260"/>
      <c r="J18" s="260"/>
      <c r="K18" s="260">
        <v>28200000</v>
      </c>
      <c r="L18" s="260"/>
      <c r="M18" s="260"/>
      <c r="N18" s="260"/>
      <c r="O18" s="262">
        <v>34269000</v>
      </c>
      <c r="P18" s="50">
        <f t="shared" si="0"/>
        <v>0</v>
      </c>
    </row>
    <row r="19" spans="1:18">
      <c r="A19" s="251">
        <v>813</v>
      </c>
      <c r="B19" s="266" t="s">
        <v>302</v>
      </c>
      <c r="C19" s="260"/>
      <c r="D19" s="260"/>
      <c r="E19" s="260"/>
      <c r="F19" s="260">
        <v>10160000</v>
      </c>
      <c r="G19" s="260"/>
      <c r="H19" s="260">
        <v>31840000</v>
      </c>
      <c r="I19" s="260">
        <v>30000000</v>
      </c>
      <c r="J19" s="260">
        <v>8000000</v>
      </c>
      <c r="K19" s="260"/>
      <c r="L19" s="260"/>
      <c r="M19" s="260"/>
      <c r="N19" s="260"/>
      <c r="O19" s="262">
        <v>80000000</v>
      </c>
      <c r="P19" s="50">
        <f t="shared" si="0"/>
        <v>0</v>
      </c>
    </row>
    <row r="20" spans="1:18">
      <c r="A20" s="251">
        <v>816</v>
      </c>
      <c r="B20" s="266" t="s">
        <v>303</v>
      </c>
      <c r="C20" s="260">
        <v>30200825</v>
      </c>
      <c r="D20" s="260">
        <v>30200825</v>
      </c>
      <c r="E20" s="260">
        <v>30200825</v>
      </c>
      <c r="F20" s="260">
        <v>30200825</v>
      </c>
      <c r="G20" s="260">
        <v>30200825</v>
      </c>
      <c r="H20" s="260">
        <v>30200825</v>
      </c>
      <c r="I20" s="260">
        <v>30200825</v>
      </c>
      <c r="J20" s="260">
        <v>30200825</v>
      </c>
      <c r="K20" s="260">
        <v>30200825</v>
      </c>
      <c r="L20" s="260">
        <v>30200825</v>
      </c>
      <c r="M20" s="260">
        <v>30200825</v>
      </c>
      <c r="N20" s="260">
        <v>30200825</v>
      </c>
      <c r="O20" s="262">
        <v>362409900</v>
      </c>
      <c r="P20" s="50">
        <f t="shared" si="0"/>
        <v>0</v>
      </c>
    </row>
    <row r="21" spans="1:18">
      <c r="A21" s="251"/>
      <c r="B21" s="267" t="s">
        <v>291</v>
      </c>
      <c r="C21" s="262">
        <f t="shared" ref="C21:N21" si="1">SUM(C6:C20)</f>
        <v>86629649</v>
      </c>
      <c r="D21" s="262">
        <f t="shared" si="1"/>
        <v>70800430</v>
      </c>
      <c r="E21" s="262">
        <f t="shared" si="1"/>
        <v>106453430</v>
      </c>
      <c r="F21" s="262">
        <f t="shared" si="1"/>
        <v>84212430</v>
      </c>
      <c r="G21" s="262">
        <f t="shared" si="1"/>
        <v>108282849</v>
      </c>
      <c r="H21" s="262">
        <f t="shared" si="1"/>
        <v>107209431</v>
      </c>
      <c r="I21" s="262">
        <f t="shared" si="1"/>
        <v>98000430</v>
      </c>
      <c r="J21" s="262">
        <f t="shared" si="1"/>
        <v>76106430</v>
      </c>
      <c r="K21" s="262">
        <f t="shared" si="1"/>
        <v>135553430</v>
      </c>
      <c r="L21" s="262">
        <f t="shared" si="1"/>
        <v>73223430</v>
      </c>
      <c r="M21" s="262">
        <f t="shared" si="1"/>
        <v>70410430</v>
      </c>
      <c r="N21" s="262">
        <f t="shared" si="1"/>
        <v>76815431</v>
      </c>
      <c r="O21" s="262">
        <f>SUM(O6:O20)</f>
        <v>1093697800</v>
      </c>
      <c r="P21" s="50">
        <f t="shared" si="0"/>
        <v>0</v>
      </c>
    </row>
    <row r="22" spans="1:18">
      <c r="A22" s="251"/>
      <c r="B22" s="268"/>
      <c r="C22" s="548"/>
      <c r="D22" s="548"/>
      <c r="E22" s="548"/>
      <c r="F22" s="548"/>
      <c r="G22" s="548"/>
      <c r="H22" s="548"/>
      <c r="I22" s="548"/>
      <c r="J22" s="548"/>
      <c r="K22" s="548"/>
      <c r="L22" s="548"/>
      <c r="M22" s="548"/>
      <c r="N22" s="548"/>
      <c r="O22" s="548"/>
      <c r="P22" s="50">
        <f t="shared" si="0"/>
        <v>0</v>
      </c>
    </row>
    <row r="23" spans="1:18">
      <c r="A23" s="251"/>
      <c r="B23" s="269" t="s">
        <v>292</v>
      </c>
      <c r="C23" s="548"/>
      <c r="D23" s="548"/>
      <c r="E23" s="548"/>
      <c r="F23" s="548"/>
      <c r="G23" s="548"/>
      <c r="H23" s="548"/>
      <c r="I23" s="548"/>
      <c r="J23" s="548"/>
      <c r="K23" s="548"/>
      <c r="L23" s="548"/>
      <c r="M23" s="548"/>
      <c r="N23" s="548"/>
      <c r="O23" s="548"/>
      <c r="P23" s="50">
        <f t="shared" si="0"/>
        <v>0</v>
      </c>
    </row>
    <row r="24" spans="1:18">
      <c r="A24" s="251">
        <v>1101</v>
      </c>
      <c r="B24" s="266" t="s">
        <v>119</v>
      </c>
      <c r="C24" s="261">
        <v>22614000</v>
      </c>
      <c r="D24" s="261">
        <v>22610000</v>
      </c>
      <c r="E24" s="261">
        <v>22614000</v>
      </c>
      <c r="F24" s="261">
        <v>22610000</v>
      </c>
      <c r="G24" s="261">
        <v>22614000</v>
      </c>
      <c r="H24" s="261">
        <v>22610000</v>
      </c>
      <c r="I24" s="261">
        <v>22614000</v>
      </c>
      <c r="J24" s="261">
        <v>22610000</v>
      </c>
      <c r="K24" s="261">
        <v>22610000</v>
      </c>
      <c r="L24" s="261">
        <v>22614000</v>
      </c>
      <c r="M24" s="261">
        <v>22614000</v>
      </c>
      <c r="N24" s="261">
        <v>22633600</v>
      </c>
      <c r="O24" s="263">
        <v>271367600</v>
      </c>
      <c r="P24" s="50">
        <f t="shared" si="0"/>
        <v>0</v>
      </c>
    </row>
    <row r="25" spans="1:18">
      <c r="A25" s="251">
        <v>1104</v>
      </c>
      <c r="B25" s="266" t="s">
        <v>121</v>
      </c>
      <c r="C25" s="261">
        <v>50000</v>
      </c>
      <c r="D25" s="261">
        <v>50000</v>
      </c>
      <c r="E25" s="261">
        <v>50000</v>
      </c>
      <c r="F25" s="261">
        <v>50000</v>
      </c>
      <c r="G25" s="261">
        <v>50000</v>
      </c>
      <c r="H25" s="261">
        <v>50000</v>
      </c>
      <c r="I25" s="261">
        <v>100000</v>
      </c>
      <c r="J25" s="261">
        <v>100000</v>
      </c>
      <c r="K25" s="261">
        <v>40000</v>
      </c>
      <c r="L25" s="261">
        <v>40000</v>
      </c>
      <c r="M25" s="261">
        <v>60000</v>
      </c>
      <c r="N25" s="261">
        <v>60000</v>
      </c>
      <c r="O25" s="263">
        <v>700000</v>
      </c>
      <c r="P25" s="50">
        <f t="shared" si="0"/>
        <v>0</v>
      </c>
    </row>
    <row r="26" spans="1:18">
      <c r="A26" s="251">
        <v>1106</v>
      </c>
      <c r="B26" s="266" t="s">
        <v>123</v>
      </c>
      <c r="C26" s="261"/>
      <c r="D26" s="261"/>
      <c r="E26" s="261"/>
      <c r="F26" s="261"/>
      <c r="G26" s="261"/>
      <c r="H26" s="261"/>
      <c r="I26" s="261"/>
      <c r="J26" s="261"/>
      <c r="K26" s="261">
        <v>904000</v>
      </c>
      <c r="L26" s="261"/>
      <c r="M26" s="261"/>
      <c r="N26" s="261"/>
      <c r="O26" s="263">
        <v>904000</v>
      </c>
      <c r="P26" s="50">
        <f t="shared" si="0"/>
        <v>0</v>
      </c>
    </row>
    <row r="27" spans="1:18">
      <c r="A27" s="251" t="s">
        <v>304</v>
      </c>
      <c r="B27" s="266" t="s">
        <v>125</v>
      </c>
      <c r="C27" s="261">
        <v>100000</v>
      </c>
      <c r="D27" s="261">
        <v>100000</v>
      </c>
      <c r="E27" s="261">
        <v>7560000</v>
      </c>
      <c r="F27" s="261">
        <v>100000</v>
      </c>
      <c r="G27" s="261">
        <v>100000</v>
      </c>
      <c r="H27" s="261">
        <v>100000</v>
      </c>
      <c r="I27" s="261">
        <v>100000</v>
      </c>
      <c r="J27" s="261">
        <v>100000</v>
      </c>
      <c r="K27" s="261">
        <v>7560000</v>
      </c>
      <c r="L27" s="261">
        <v>100000</v>
      </c>
      <c r="M27" s="261">
        <v>100000</v>
      </c>
      <c r="N27" s="261">
        <v>1160000</v>
      </c>
      <c r="O27" s="263">
        <v>17180000</v>
      </c>
      <c r="P27" s="50">
        <f t="shared" si="0"/>
        <v>0</v>
      </c>
    </row>
    <row r="28" spans="1:18">
      <c r="A28" s="251">
        <v>1112</v>
      </c>
      <c r="B28" s="266" t="s">
        <v>127</v>
      </c>
      <c r="C28" s="261"/>
      <c r="D28" s="261"/>
      <c r="E28" s="261"/>
      <c r="F28" s="261"/>
      <c r="G28" s="261"/>
      <c r="H28" s="261"/>
      <c r="I28" s="261"/>
      <c r="J28" s="261"/>
      <c r="K28" s="261"/>
      <c r="L28" s="261"/>
      <c r="M28" s="261">
        <v>200000</v>
      </c>
      <c r="N28" s="261"/>
      <c r="O28" s="263">
        <v>200000</v>
      </c>
      <c r="P28" s="50">
        <f t="shared" si="0"/>
        <v>0</v>
      </c>
    </row>
    <row r="29" spans="1:18">
      <c r="A29" s="251">
        <v>1113</v>
      </c>
      <c r="B29" s="266" t="s">
        <v>129</v>
      </c>
      <c r="C29" s="261">
        <v>196000</v>
      </c>
      <c r="D29" s="261">
        <v>196000</v>
      </c>
      <c r="E29" s="261">
        <v>196000</v>
      </c>
      <c r="F29" s="261">
        <v>196000</v>
      </c>
      <c r="G29" s="261">
        <v>196000</v>
      </c>
      <c r="H29" s="261">
        <v>196000</v>
      </c>
      <c r="I29" s="261">
        <v>196000</v>
      </c>
      <c r="J29" s="261">
        <v>196000</v>
      </c>
      <c r="K29" s="261">
        <v>196000</v>
      </c>
      <c r="L29" s="261">
        <v>196000</v>
      </c>
      <c r="M29" s="261">
        <v>196000</v>
      </c>
      <c r="N29" s="261">
        <v>199000</v>
      </c>
      <c r="O29" s="263">
        <v>2355000</v>
      </c>
      <c r="P29" s="50">
        <f t="shared" si="0"/>
        <v>0</v>
      </c>
      <c r="R29" s="50">
        <f>SUM(O24+O25+O26+O28+O29+O30+O31)</f>
        <v>300992600</v>
      </c>
    </row>
    <row r="30" spans="1:18">
      <c r="A30" s="251">
        <v>121</v>
      </c>
      <c r="B30" s="266" t="s">
        <v>131</v>
      </c>
      <c r="C30" s="261">
        <v>1416666</v>
      </c>
      <c r="D30" s="261">
        <v>1416666</v>
      </c>
      <c r="E30" s="261">
        <v>1416667</v>
      </c>
      <c r="F30" s="261">
        <v>1416666</v>
      </c>
      <c r="G30" s="261">
        <v>1416666</v>
      </c>
      <c r="H30" s="261">
        <v>1416667</v>
      </c>
      <c r="I30" s="261">
        <v>1416666</v>
      </c>
      <c r="J30" s="261">
        <v>1416666</v>
      </c>
      <c r="K30" s="261">
        <v>1416667</v>
      </c>
      <c r="L30" s="261">
        <v>1416666</v>
      </c>
      <c r="M30" s="261">
        <v>1416666</v>
      </c>
      <c r="N30" s="261">
        <v>1416671</v>
      </c>
      <c r="O30" s="263">
        <v>17000000</v>
      </c>
      <c r="P30" s="50">
        <f t="shared" si="0"/>
        <v>0</v>
      </c>
    </row>
    <row r="31" spans="1:18">
      <c r="A31" s="251" t="s">
        <v>305</v>
      </c>
      <c r="B31" s="266" t="s">
        <v>133</v>
      </c>
      <c r="C31" s="261">
        <v>705500</v>
      </c>
      <c r="D31" s="261">
        <v>705500</v>
      </c>
      <c r="E31" s="261">
        <v>705500</v>
      </c>
      <c r="F31" s="261">
        <v>705500</v>
      </c>
      <c r="G31" s="261">
        <v>705500</v>
      </c>
      <c r="H31" s="261">
        <v>705500</v>
      </c>
      <c r="I31" s="261">
        <v>705500</v>
      </c>
      <c r="J31" s="261">
        <v>705500</v>
      </c>
      <c r="K31" s="261">
        <v>705500</v>
      </c>
      <c r="L31" s="261">
        <v>705500</v>
      </c>
      <c r="M31" s="261">
        <v>705500</v>
      </c>
      <c r="N31" s="261">
        <v>705500</v>
      </c>
      <c r="O31" s="263">
        <v>8466000</v>
      </c>
      <c r="P31" s="50">
        <f t="shared" si="0"/>
        <v>0</v>
      </c>
    </row>
    <row r="32" spans="1:18">
      <c r="A32" s="251">
        <v>2</v>
      </c>
      <c r="B32" s="266" t="s">
        <v>136</v>
      </c>
      <c r="C32" s="261">
        <v>5453000</v>
      </c>
      <c r="D32" s="261">
        <v>5453000</v>
      </c>
      <c r="E32" s="261">
        <v>7075000</v>
      </c>
      <c r="F32" s="261">
        <v>5453000</v>
      </c>
      <c r="G32" s="261">
        <v>5453000</v>
      </c>
      <c r="H32" s="261">
        <v>5453000</v>
      </c>
      <c r="I32" s="261">
        <v>5460000</v>
      </c>
      <c r="J32" s="261">
        <v>5460000</v>
      </c>
      <c r="K32" s="261">
        <v>7268000</v>
      </c>
      <c r="L32" s="261">
        <v>5450000</v>
      </c>
      <c r="M32" s="261">
        <v>5450000</v>
      </c>
      <c r="N32" s="261">
        <v>5742300</v>
      </c>
      <c r="O32" s="263">
        <v>69170300</v>
      </c>
      <c r="P32" s="50">
        <f t="shared" si="0"/>
        <v>0</v>
      </c>
    </row>
    <row r="33" spans="1:18">
      <c r="A33" s="251">
        <v>31</v>
      </c>
      <c r="B33" s="266" t="s">
        <v>141</v>
      </c>
      <c r="C33" s="261">
        <v>6000000</v>
      </c>
      <c r="D33" s="261">
        <v>6000000</v>
      </c>
      <c r="E33" s="261">
        <v>6000000</v>
      </c>
      <c r="F33" s="261">
        <v>6000000</v>
      </c>
      <c r="G33" s="261">
        <v>6000000</v>
      </c>
      <c r="H33" s="261">
        <v>5500000</v>
      </c>
      <c r="I33" s="261">
        <v>5000000</v>
      </c>
      <c r="J33" s="261">
        <v>4425000</v>
      </c>
      <c r="K33" s="261">
        <v>6000000</v>
      </c>
      <c r="L33" s="261">
        <v>6000000</v>
      </c>
      <c r="M33" s="261">
        <v>6000000</v>
      </c>
      <c r="N33" s="261">
        <v>6000000</v>
      </c>
      <c r="O33" s="263">
        <v>68925000</v>
      </c>
      <c r="P33" s="50">
        <f t="shared" si="0"/>
        <v>0</v>
      </c>
    </row>
    <row r="34" spans="1:18">
      <c r="A34" s="251">
        <v>32</v>
      </c>
      <c r="B34" s="266" t="s">
        <v>306</v>
      </c>
      <c r="C34" s="261">
        <v>450000</v>
      </c>
      <c r="D34" s="261">
        <v>450000</v>
      </c>
      <c r="E34" s="261">
        <v>450000</v>
      </c>
      <c r="F34" s="261">
        <v>450000</v>
      </c>
      <c r="G34" s="261">
        <v>350000</v>
      </c>
      <c r="H34" s="261">
        <v>320000</v>
      </c>
      <c r="I34" s="261">
        <v>333000</v>
      </c>
      <c r="J34" s="261">
        <v>350000</v>
      </c>
      <c r="K34" s="261">
        <v>400000</v>
      </c>
      <c r="L34" s="261">
        <v>400000</v>
      </c>
      <c r="M34" s="261">
        <v>400000</v>
      </c>
      <c r="N34" s="261">
        <v>400000</v>
      </c>
      <c r="O34" s="263">
        <v>4753000</v>
      </c>
      <c r="P34" s="50">
        <f t="shared" si="0"/>
        <v>0</v>
      </c>
    </row>
    <row r="35" spans="1:18">
      <c r="A35" s="251">
        <v>33</v>
      </c>
      <c r="B35" s="266" t="s">
        <v>149</v>
      </c>
      <c r="C35" s="261">
        <v>8000000</v>
      </c>
      <c r="D35" s="261">
        <v>8000000</v>
      </c>
      <c r="E35" s="261">
        <v>7000000</v>
      </c>
      <c r="F35" s="261">
        <v>6000000</v>
      </c>
      <c r="G35" s="261">
        <v>3000000</v>
      </c>
      <c r="H35" s="261">
        <v>3000000</v>
      </c>
      <c r="I35" s="261">
        <v>3000000</v>
      </c>
      <c r="J35" s="261">
        <v>2909000</v>
      </c>
      <c r="K35" s="261">
        <v>3000000</v>
      </c>
      <c r="L35" s="261">
        <v>3000000</v>
      </c>
      <c r="M35" s="261">
        <v>4000000</v>
      </c>
      <c r="N35" s="261">
        <v>5000000</v>
      </c>
      <c r="O35" s="263">
        <v>55909000</v>
      </c>
      <c r="P35" s="50">
        <f t="shared" si="0"/>
        <v>0</v>
      </c>
      <c r="R35" s="50">
        <f>SUM(O33+O35)</f>
        <v>124834000</v>
      </c>
    </row>
    <row r="36" spans="1:18">
      <c r="A36" s="251">
        <v>34</v>
      </c>
      <c r="B36" s="266" t="s">
        <v>307</v>
      </c>
      <c r="C36" s="261"/>
      <c r="D36" s="261"/>
      <c r="E36" s="261">
        <v>120000</v>
      </c>
      <c r="F36" s="261"/>
      <c r="G36" s="261"/>
      <c r="H36" s="261">
        <v>100000</v>
      </c>
      <c r="I36" s="261"/>
      <c r="J36" s="261"/>
      <c r="K36" s="261"/>
      <c r="L36" s="261">
        <v>100000</v>
      </c>
      <c r="M36" s="261"/>
      <c r="N36" s="261"/>
      <c r="O36" s="263">
        <v>320000</v>
      </c>
      <c r="P36" s="50">
        <f>SUM(O36-C36-D36-E36-F36-G36-H36-I36-J36-K36-L36-M36-N36)</f>
        <v>0</v>
      </c>
    </row>
    <row r="37" spans="1:18">
      <c r="A37" s="251">
        <v>35</v>
      </c>
      <c r="B37" s="266" t="s">
        <v>165</v>
      </c>
      <c r="C37" s="261">
        <v>4500000</v>
      </c>
      <c r="D37" s="261">
        <v>4500000</v>
      </c>
      <c r="E37" s="261">
        <v>4200000</v>
      </c>
      <c r="F37" s="261">
        <v>3800000</v>
      </c>
      <c r="G37" s="261">
        <v>3500000</v>
      </c>
      <c r="H37" s="261">
        <v>3500000</v>
      </c>
      <c r="I37" s="261">
        <v>3300000</v>
      </c>
      <c r="J37" s="261">
        <v>3000000</v>
      </c>
      <c r="K37" s="261">
        <v>4000000</v>
      </c>
      <c r="L37" s="261">
        <v>4000000</v>
      </c>
      <c r="M37" s="261">
        <v>4000000</v>
      </c>
      <c r="N37" s="261">
        <v>3828000</v>
      </c>
      <c r="O37" s="263">
        <v>46128000</v>
      </c>
      <c r="P37" s="50">
        <f>SUM(O37-C37-D37-E37-F37-G37-H37-I37-J37-K37-L37-M37-N37)</f>
        <v>0</v>
      </c>
    </row>
    <row r="38" spans="1:18">
      <c r="A38" s="251">
        <v>4</v>
      </c>
      <c r="B38" s="266" t="s">
        <v>372</v>
      </c>
      <c r="C38" s="261">
        <v>1500000</v>
      </c>
      <c r="D38" s="261">
        <v>1500000</v>
      </c>
      <c r="E38" s="261">
        <v>1700000</v>
      </c>
      <c r="F38" s="261">
        <v>1500000</v>
      </c>
      <c r="G38" s="261">
        <v>1500000</v>
      </c>
      <c r="H38" s="261">
        <v>1500000</v>
      </c>
      <c r="I38" s="261">
        <v>1500000</v>
      </c>
      <c r="J38" s="261">
        <v>1500000</v>
      </c>
      <c r="K38" s="261">
        <v>1700000</v>
      </c>
      <c r="L38" s="261">
        <v>1500000</v>
      </c>
      <c r="M38" s="261">
        <v>1500000</v>
      </c>
      <c r="N38" s="261">
        <v>2900000</v>
      </c>
      <c r="O38" s="263">
        <v>19800000</v>
      </c>
      <c r="P38" s="50">
        <f t="shared" si="0"/>
        <v>0</v>
      </c>
    </row>
    <row r="39" spans="1:18">
      <c r="A39" s="251">
        <v>506</v>
      </c>
      <c r="B39" s="266" t="s">
        <v>340</v>
      </c>
      <c r="C39" s="261"/>
      <c r="D39" s="261"/>
      <c r="E39" s="261">
        <v>2250000</v>
      </c>
      <c r="F39" s="261"/>
      <c r="G39" s="261"/>
      <c r="H39" s="261"/>
      <c r="I39" s="261"/>
      <c r="J39" s="261"/>
      <c r="K39" s="261">
        <v>2250000</v>
      </c>
      <c r="L39" s="261"/>
      <c r="M39" s="261"/>
      <c r="N39" s="261"/>
      <c r="O39" s="263">
        <v>4500000</v>
      </c>
      <c r="P39" s="50">
        <f t="shared" si="0"/>
        <v>0</v>
      </c>
    </row>
    <row r="40" spans="1:18">
      <c r="A40" s="251">
        <v>512</v>
      </c>
      <c r="B40" s="266" t="s">
        <v>374</v>
      </c>
      <c r="C40" s="261"/>
      <c r="D40" s="261"/>
      <c r="E40" s="261"/>
      <c r="F40" s="261">
        <v>3000000</v>
      </c>
      <c r="G40" s="261"/>
      <c r="H40" s="261"/>
      <c r="I40" s="261"/>
      <c r="J40" s="261"/>
      <c r="K40" s="261">
        <v>2500000</v>
      </c>
      <c r="L40" s="261"/>
      <c r="M40" s="261"/>
      <c r="N40" s="261"/>
      <c r="O40" s="263">
        <v>5500000</v>
      </c>
      <c r="P40" s="50">
        <f t="shared" si="0"/>
        <v>0</v>
      </c>
    </row>
    <row r="41" spans="1:18">
      <c r="A41" s="251">
        <v>513</v>
      </c>
      <c r="B41" s="266" t="s">
        <v>373</v>
      </c>
      <c r="C41" s="261"/>
      <c r="D41" s="261"/>
      <c r="E41" s="261"/>
      <c r="F41" s="261"/>
      <c r="G41" s="261"/>
      <c r="H41" s="261">
        <v>10000000</v>
      </c>
      <c r="I41" s="261"/>
      <c r="J41" s="261"/>
      <c r="K41" s="261"/>
      <c r="L41" s="261"/>
      <c r="M41" s="261"/>
      <c r="N41" s="261"/>
      <c r="O41" s="263">
        <v>10000000</v>
      </c>
      <c r="P41" s="50">
        <f t="shared" si="0"/>
        <v>0</v>
      </c>
    </row>
    <row r="42" spans="1:18">
      <c r="A42" s="251">
        <v>6</v>
      </c>
      <c r="B42" s="266" t="s">
        <v>179</v>
      </c>
      <c r="C42" s="261"/>
      <c r="D42" s="261"/>
      <c r="E42" s="261"/>
      <c r="F42" s="261">
        <v>10160000</v>
      </c>
      <c r="G42" s="261"/>
      <c r="H42" s="261">
        <v>33400000</v>
      </c>
      <c r="I42" s="261">
        <v>15000000</v>
      </c>
      <c r="J42" s="261"/>
      <c r="K42" s="261">
        <v>28200000</v>
      </c>
      <c r="L42" s="261">
        <v>953000</v>
      </c>
      <c r="M42" s="261"/>
      <c r="N42" s="261"/>
      <c r="O42" s="263">
        <v>87713000</v>
      </c>
      <c r="P42" s="50">
        <f t="shared" si="0"/>
        <v>0</v>
      </c>
    </row>
    <row r="43" spans="1:18">
      <c r="A43" s="251">
        <v>7</v>
      </c>
      <c r="B43" s="266" t="s">
        <v>181</v>
      </c>
      <c r="C43" s="261">
        <v>296000</v>
      </c>
      <c r="D43" s="261">
        <v>296000</v>
      </c>
      <c r="E43" s="261">
        <v>297000</v>
      </c>
      <c r="F43" s="261">
        <v>296000</v>
      </c>
      <c r="G43" s="261">
        <v>296000</v>
      </c>
      <c r="H43" s="261">
        <v>297000</v>
      </c>
      <c r="I43" s="261">
        <v>296000</v>
      </c>
      <c r="J43" s="261">
        <v>8296000</v>
      </c>
      <c r="K43" s="261">
        <v>297000</v>
      </c>
      <c r="L43" s="261">
        <v>296000</v>
      </c>
      <c r="M43" s="261">
        <v>296000</v>
      </c>
      <c r="N43" s="261">
        <v>297000</v>
      </c>
      <c r="O43" s="263">
        <v>11556000</v>
      </c>
      <c r="P43" s="50">
        <f t="shared" si="0"/>
        <v>0</v>
      </c>
    </row>
    <row r="44" spans="1:18">
      <c r="A44" s="251">
        <v>8</v>
      </c>
      <c r="B44" s="266" t="s">
        <v>183</v>
      </c>
      <c r="C44" s="261"/>
      <c r="D44" s="261"/>
      <c r="E44" s="261"/>
      <c r="F44" s="261"/>
      <c r="G44" s="261"/>
      <c r="H44" s="261"/>
      <c r="I44" s="261">
        <v>15000000</v>
      </c>
      <c r="J44" s="261"/>
      <c r="K44" s="261"/>
      <c r="L44" s="261"/>
      <c r="M44" s="261"/>
      <c r="N44" s="261"/>
      <c r="O44" s="263">
        <v>15000000</v>
      </c>
      <c r="P44" s="50">
        <f t="shared" si="0"/>
        <v>0</v>
      </c>
    </row>
    <row r="45" spans="1:18">
      <c r="A45" s="251">
        <v>9</v>
      </c>
      <c r="B45" s="266" t="s">
        <v>308</v>
      </c>
      <c r="C45" s="261">
        <v>44041825</v>
      </c>
      <c r="D45" s="261">
        <v>30200825</v>
      </c>
      <c r="E45" s="261">
        <v>30200825</v>
      </c>
      <c r="F45" s="261">
        <v>30200825</v>
      </c>
      <c r="G45" s="261">
        <v>30200825</v>
      </c>
      <c r="H45" s="261">
        <v>30200825</v>
      </c>
      <c r="I45" s="261">
        <v>30200825</v>
      </c>
      <c r="J45" s="261">
        <v>30200825</v>
      </c>
      <c r="K45" s="261">
        <v>30200825</v>
      </c>
      <c r="L45" s="261">
        <v>30200825</v>
      </c>
      <c r="M45" s="261">
        <v>30200825</v>
      </c>
      <c r="N45" s="261">
        <v>30200825</v>
      </c>
      <c r="O45" s="263">
        <v>376250900</v>
      </c>
      <c r="P45" s="50">
        <f t="shared" si="0"/>
        <v>0</v>
      </c>
    </row>
    <row r="46" spans="1:18">
      <c r="A46" s="251"/>
      <c r="B46" s="267" t="s">
        <v>293</v>
      </c>
      <c r="C46" s="263">
        <f>SUM(C24:C45)</f>
        <v>95322991</v>
      </c>
      <c r="D46" s="263">
        <f t="shared" ref="D46:O46" si="2">SUM(D24:D45)</f>
        <v>81477991</v>
      </c>
      <c r="E46" s="263">
        <f t="shared" si="2"/>
        <v>91834992</v>
      </c>
      <c r="F46" s="263">
        <f t="shared" si="2"/>
        <v>91937991</v>
      </c>
      <c r="G46" s="263">
        <f t="shared" si="2"/>
        <v>75381991</v>
      </c>
      <c r="H46" s="263">
        <f t="shared" si="2"/>
        <v>118348992</v>
      </c>
      <c r="I46" s="263">
        <f t="shared" si="2"/>
        <v>104221991</v>
      </c>
      <c r="J46" s="263">
        <f t="shared" si="2"/>
        <v>81268991</v>
      </c>
      <c r="K46" s="263">
        <f t="shared" si="2"/>
        <v>119247992</v>
      </c>
      <c r="L46" s="263">
        <f t="shared" si="2"/>
        <v>76971991</v>
      </c>
      <c r="M46" s="263">
        <f t="shared" si="2"/>
        <v>77138991</v>
      </c>
      <c r="N46" s="263">
        <f t="shared" si="2"/>
        <v>80542896</v>
      </c>
      <c r="O46" s="263">
        <f t="shared" si="2"/>
        <v>1093697800</v>
      </c>
      <c r="P46" s="50">
        <f t="shared" si="0"/>
        <v>0</v>
      </c>
    </row>
    <row r="47" spans="1:18">
      <c r="A47" s="251"/>
      <c r="B47" s="270" t="s">
        <v>294</v>
      </c>
      <c r="C47" s="264">
        <f t="shared" ref="C47:O47" si="3">SUM(C21-C46)</f>
        <v>-8693342</v>
      </c>
      <c r="D47" s="264">
        <f t="shared" si="3"/>
        <v>-10677561</v>
      </c>
      <c r="E47" s="264">
        <f t="shared" si="3"/>
        <v>14618438</v>
      </c>
      <c r="F47" s="264">
        <f t="shared" si="3"/>
        <v>-7725561</v>
      </c>
      <c r="G47" s="264">
        <f t="shared" si="3"/>
        <v>32900858</v>
      </c>
      <c r="H47" s="264">
        <f t="shared" si="3"/>
        <v>-11139561</v>
      </c>
      <c r="I47" s="264">
        <f t="shared" si="3"/>
        <v>-6221561</v>
      </c>
      <c r="J47" s="264">
        <f t="shared" si="3"/>
        <v>-5162561</v>
      </c>
      <c r="K47" s="264">
        <f t="shared" si="3"/>
        <v>16305438</v>
      </c>
      <c r="L47" s="264">
        <f t="shared" si="3"/>
        <v>-3748561</v>
      </c>
      <c r="M47" s="264">
        <f t="shared" si="3"/>
        <v>-6728561</v>
      </c>
      <c r="N47" s="264">
        <f t="shared" si="3"/>
        <v>-3727465</v>
      </c>
      <c r="O47" s="264">
        <f t="shared" si="3"/>
        <v>0</v>
      </c>
      <c r="P47" s="50">
        <f t="shared" si="0"/>
        <v>0</v>
      </c>
    </row>
    <row r="48" spans="1:18">
      <c r="A48" s="251"/>
      <c r="B48" s="271" t="s">
        <v>295</v>
      </c>
      <c r="C48" s="211">
        <f>SUM(C47)</f>
        <v>-8693342</v>
      </c>
      <c r="D48" s="211">
        <f t="shared" ref="D48:M48" si="4">SUM(+D47+C48)</f>
        <v>-19370903</v>
      </c>
      <c r="E48" s="211">
        <f t="shared" si="4"/>
        <v>-4752465</v>
      </c>
      <c r="F48" s="211">
        <f t="shared" si="4"/>
        <v>-12478026</v>
      </c>
      <c r="G48" s="211">
        <f t="shared" si="4"/>
        <v>20422832</v>
      </c>
      <c r="H48" s="211">
        <f t="shared" si="4"/>
        <v>9283271</v>
      </c>
      <c r="I48" s="211">
        <f t="shared" si="4"/>
        <v>3061710</v>
      </c>
      <c r="J48" s="211">
        <f t="shared" si="4"/>
        <v>-2100851</v>
      </c>
      <c r="K48" s="211">
        <f t="shared" si="4"/>
        <v>14204587</v>
      </c>
      <c r="L48" s="211">
        <f t="shared" si="4"/>
        <v>10456026</v>
      </c>
      <c r="M48" s="211">
        <f t="shared" si="4"/>
        <v>3727465</v>
      </c>
      <c r="N48" s="211">
        <f>SUM(+N47+M48)</f>
        <v>0</v>
      </c>
      <c r="O48" s="211"/>
      <c r="P48" s="50"/>
    </row>
  </sheetData>
  <mergeCells count="4">
    <mergeCell ref="C5:O5"/>
    <mergeCell ref="C22:O23"/>
    <mergeCell ref="B1:O1"/>
    <mergeCell ref="M2:O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22"/>
  <sheetViews>
    <sheetView workbookViewId="0">
      <selection activeCell="D24" sqref="D24"/>
    </sheetView>
  </sheetViews>
  <sheetFormatPr defaultRowHeight="13.2"/>
  <cols>
    <col min="2" max="2" width="31.6640625" customWidth="1"/>
    <col min="3" max="11" width="7.33203125" customWidth="1"/>
  </cols>
  <sheetData>
    <row r="1" spans="1:12">
      <c r="G1" s="517" t="s">
        <v>9</v>
      </c>
      <c r="H1" s="517"/>
      <c r="I1" s="517"/>
      <c r="J1" s="517"/>
      <c r="K1" s="517"/>
    </row>
    <row r="3" spans="1:12" ht="40.5" customHeight="1">
      <c r="A3" s="561" t="s">
        <v>3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4"/>
    </row>
    <row r="5" spans="1:12">
      <c r="A5" s="556"/>
      <c r="B5" s="557"/>
      <c r="C5" s="558" t="s">
        <v>333</v>
      </c>
      <c r="D5" s="558"/>
      <c r="E5" s="558"/>
      <c r="F5" s="558"/>
      <c r="G5" s="558"/>
      <c r="H5" s="558"/>
      <c r="I5" s="558"/>
      <c r="J5" s="558"/>
      <c r="K5" s="558"/>
    </row>
    <row r="6" spans="1:12">
      <c r="A6" s="559" t="s">
        <v>1</v>
      </c>
      <c r="B6" s="560"/>
      <c r="C6" s="5">
        <v>2017</v>
      </c>
      <c r="D6" s="5">
        <v>2018</v>
      </c>
      <c r="E6" s="5">
        <v>2019</v>
      </c>
      <c r="F6" s="5">
        <v>2020</v>
      </c>
      <c r="G6" s="5">
        <v>2021</v>
      </c>
      <c r="H6" s="5">
        <v>2022</v>
      </c>
      <c r="I6" s="5">
        <v>2023</v>
      </c>
      <c r="J6" s="5">
        <v>2024</v>
      </c>
      <c r="K6" s="5">
        <v>2025</v>
      </c>
    </row>
    <row r="7" spans="1:12">
      <c r="A7" s="2"/>
      <c r="B7" s="3"/>
      <c r="C7" s="1"/>
      <c r="D7" s="1"/>
      <c r="E7" s="1"/>
      <c r="F7" s="1"/>
      <c r="G7" s="1"/>
      <c r="H7" s="1"/>
      <c r="I7" s="1"/>
      <c r="J7" s="1"/>
      <c r="K7" s="1"/>
    </row>
    <row r="8" spans="1:12" s="7" customFormat="1" ht="15" customHeight="1">
      <c r="A8" s="551" t="s">
        <v>2</v>
      </c>
      <c r="B8" s="552"/>
      <c r="C8" s="6">
        <v>85785</v>
      </c>
      <c r="D8" s="6">
        <v>86000</v>
      </c>
      <c r="E8" s="6">
        <v>86000</v>
      </c>
      <c r="F8" s="6">
        <v>86000</v>
      </c>
      <c r="G8" s="6">
        <v>86000</v>
      </c>
      <c r="H8" s="6">
        <v>84000</v>
      </c>
      <c r="I8" s="6">
        <v>84000</v>
      </c>
      <c r="J8" s="6">
        <v>81000</v>
      </c>
      <c r="K8" s="6">
        <v>81000</v>
      </c>
    </row>
    <row r="9" spans="1:12" s="7" customFormat="1" ht="15" customHeight="1">
      <c r="A9" s="551" t="s">
        <v>8</v>
      </c>
      <c r="B9" s="552"/>
      <c r="C9" s="6">
        <v>3630</v>
      </c>
      <c r="D9" s="6">
        <v>3630</v>
      </c>
      <c r="E9" s="6">
        <v>3630</v>
      </c>
      <c r="F9" s="6">
        <v>3630</v>
      </c>
      <c r="G9" s="6">
        <v>4000</v>
      </c>
      <c r="H9" s="6">
        <v>4000</v>
      </c>
      <c r="I9" s="6">
        <v>4000</v>
      </c>
      <c r="J9" s="6">
        <v>4000</v>
      </c>
      <c r="K9" s="6">
        <v>4000</v>
      </c>
    </row>
    <row r="10" spans="1:12" s="7" customFormat="1" ht="15" customHeight="1">
      <c r="A10" s="551" t="s">
        <v>4</v>
      </c>
      <c r="B10" s="552"/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</row>
    <row r="11" spans="1:12" s="7" customFormat="1" ht="15" customHeight="1">
      <c r="A11" s="553" t="s">
        <v>6</v>
      </c>
      <c r="B11" s="553"/>
      <c r="C11" s="6">
        <v>10000</v>
      </c>
      <c r="D11" s="6">
        <v>15000</v>
      </c>
      <c r="E11" s="6">
        <v>15000</v>
      </c>
      <c r="F11" s="6">
        <v>15000</v>
      </c>
      <c r="G11" s="6">
        <v>15000</v>
      </c>
      <c r="H11" s="6">
        <v>15000</v>
      </c>
      <c r="I11" s="6">
        <v>15000</v>
      </c>
      <c r="J11" s="6">
        <v>15000</v>
      </c>
      <c r="K11" s="6">
        <v>15000</v>
      </c>
    </row>
    <row r="12" spans="1:12" s="7" customFormat="1" ht="15" customHeight="1">
      <c r="A12" s="554" t="s">
        <v>5</v>
      </c>
      <c r="B12" s="555"/>
      <c r="C12" s="8">
        <v>500</v>
      </c>
      <c r="D12" s="8">
        <v>500</v>
      </c>
      <c r="E12" s="8">
        <v>500</v>
      </c>
      <c r="F12" s="8">
        <v>500</v>
      </c>
      <c r="G12" s="8">
        <v>1000</v>
      </c>
      <c r="H12" s="8">
        <v>1000</v>
      </c>
      <c r="I12" s="8">
        <v>1000</v>
      </c>
      <c r="J12" s="8">
        <v>1000</v>
      </c>
      <c r="K12" s="8">
        <v>1000</v>
      </c>
    </row>
    <row r="13" spans="1:12" s="7" customFormat="1" ht="15" customHeight="1" thickBot="1">
      <c r="A13" s="554" t="s">
        <v>7</v>
      </c>
      <c r="B13" s="555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2" s="7" customFormat="1" ht="15" customHeight="1" thickBot="1">
      <c r="A14" s="550" t="s">
        <v>0</v>
      </c>
      <c r="B14" s="550"/>
      <c r="C14" s="9">
        <f t="shared" ref="C14:K14" si="0">SUM(C8:C13)</f>
        <v>99915</v>
      </c>
      <c r="D14" s="9">
        <f t="shared" si="0"/>
        <v>105130</v>
      </c>
      <c r="E14" s="9">
        <f t="shared" si="0"/>
        <v>105130</v>
      </c>
      <c r="F14" s="9">
        <f t="shared" si="0"/>
        <v>105130</v>
      </c>
      <c r="G14" s="9">
        <f t="shared" si="0"/>
        <v>106000</v>
      </c>
      <c r="H14" s="9">
        <f t="shared" si="0"/>
        <v>104000</v>
      </c>
      <c r="I14" s="9">
        <f t="shared" si="0"/>
        <v>104000</v>
      </c>
      <c r="J14" s="9">
        <f t="shared" si="0"/>
        <v>101000</v>
      </c>
      <c r="K14" s="9">
        <f t="shared" si="0"/>
        <v>101000</v>
      </c>
    </row>
    <row r="17" spans="1:36" hidden="1"/>
    <row r="18" spans="1:36" hidden="1">
      <c r="A18">
        <v>2027</v>
      </c>
      <c r="B18">
        <v>2027</v>
      </c>
      <c r="C18">
        <v>2025</v>
      </c>
      <c r="D18">
        <v>2025</v>
      </c>
      <c r="L18">
        <v>2024</v>
      </c>
      <c r="M18">
        <v>2023</v>
      </c>
      <c r="N18">
        <v>2023</v>
      </c>
      <c r="O18">
        <v>2022</v>
      </c>
      <c r="P18">
        <v>2022</v>
      </c>
      <c r="Q18">
        <v>2021</v>
      </c>
      <c r="R18">
        <v>2021</v>
      </c>
      <c r="S18">
        <v>2020</v>
      </c>
      <c r="T18">
        <v>2020</v>
      </c>
      <c r="U18">
        <v>2019</v>
      </c>
      <c r="V18">
        <v>2019</v>
      </c>
      <c r="W18">
        <v>2018</v>
      </c>
      <c r="X18">
        <v>2018</v>
      </c>
      <c r="Y18">
        <v>2017</v>
      </c>
      <c r="Z18">
        <v>2017</v>
      </c>
      <c r="AA18">
        <v>2016</v>
      </c>
      <c r="AB18">
        <v>2016</v>
      </c>
      <c r="AC18">
        <v>2015</v>
      </c>
      <c r="AD18">
        <v>2015</v>
      </c>
      <c r="AE18">
        <v>2014</v>
      </c>
      <c r="AF18">
        <v>2014</v>
      </c>
      <c r="AG18">
        <v>2013</v>
      </c>
      <c r="AH18">
        <v>2013</v>
      </c>
      <c r="AI18">
        <v>2012</v>
      </c>
      <c r="AJ18">
        <v>2012</v>
      </c>
    </row>
    <row r="19" spans="1:36" hidden="1">
      <c r="A19" t="e">
        <f>SUM(#REF!+110000)</f>
        <v>#REF!</v>
      </c>
      <c r="B19" t="e">
        <f>SUM(A19+110000)</f>
        <v>#REF!</v>
      </c>
      <c r="C19" t="e">
        <f>SUM(#REF!+110000)</f>
        <v>#REF!</v>
      </c>
      <c r="D19" t="e">
        <f>SUM(C19+110000)</f>
        <v>#REF!</v>
      </c>
      <c r="L19" t="e">
        <f>SUM(#REF!+110000)</f>
        <v>#REF!</v>
      </c>
      <c r="M19" t="e">
        <f>SUM(L19+110000)</f>
        <v>#REF!</v>
      </c>
      <c r="N19" t="e">
        <f>SUM(M19+110000)</f>
        <v>#REF!</v>
      </c>
      <c r="O19" t="e">
        <f t="shared" ref="O19:AB19" si="1">SUM(N19+110000)</f>
        <v>#REF!</v>
      </c>
      <c r="P19" t="e">
        <f t="shared" si="1"/>
        <v>#REF!</v>
      </c>
      <c r="Q19" t="e">
        <f t="shared" si="1"/>
        <v>#REF!</v>
      </c>
      <c r="R19" t="e">
        <f t="shared" si="1"/>
        <v>#REF!</v>
      </c>
      <c r="S19" t="e">
        <f t="shared" si="1"/>
        <v>#REF!</v>
      </c>
      <c r="T19" t="e">
        <f t="shared" si="1"/>
        <v>#REF!</v>
      </c>
      <c r="U19" t="e">
        <f t="shared" si="1"/>
        <v>#REF!</v>
      </c>
      <c r="V19" t="e">
        <f t="shared" si="1"/>
        <v>#REF!</v>
      </c>
      <c r="W19" t="e">
        <f t="shared" si="1"/>
        <v>#REF!</v>
      </c>
      <c r="X19" t="e">
        <f t="shared" si="1"/>
        <v>#REF!</v>
      </c>
      <c r="Y19" t="e">
        <f t="shared" si="1"/>
        <v>#REF!</v>
      </c>
      <c r="Z19" t="e">
        <f t="shared" si="1"/>
        <v>#REF!</v>
      </c>
      <c r="AA19" t="e">
        <f t="shared" si="1"/>
        <v>#REF!</v>
      </c>
      <c r="AB19" t="e">
        <f t="shared" si="1"/>
        <v>#REF!</v>
      </c>
      <c r="AC19" t="e">
        <f t="shared" ref="AC19:AI19" si="2">SUM(AB19+110000)</f>
        <v>#REF!</v>
      </c>
      <c r="AD19" t="e">
        <f>SUM(AC19+110000)</f>
        <v>#REF!</v>
      </c>
      <c r="AE19" t="e">
        <f t="shared" si="2"/>
        <v>#REF!</v>
      </c>
      <c r="AF19" t="e">
        <f t="shared" si="2"/>
        <v>#REF!</v>
      </c>
      <c r="AG19" t="e">
        <f t="shared" si="2"/>
        <v>#REF!</v>
      </c>
      <c r="AH19" t="e">
        <f t="shared" si="2"/>
        <v>#REF!</v>
      </c>
      <c r="AI19" t="e">
        <f t="shared" si="2"/>
        <v>#REF!</v>
      </c>
      <c r="AJ19" t="e">
        <f>SUM(AI19+220000)</f>
        <v>#REF!</v>
      </c>
    </row>
    <row r="20" spans="1:36" hidden="1">
      <c r="A20" t="e">
        <f>SUM(A19*0.013)</f>
        <v>#REF!</v>
      </c>
      <c r="B20" t="e">
        <f>SUM(B19*0.013)</f>
        <v>#REF!</v>
      </c>
      <c r="C20" t="e">
        <f t="shared" ref="C20:AI20" si="3">SUM(C19*0.013)</f>
        <v>#REF!</v>
      </c>
      <c r="D20" t="e">
        <f t="shared" si="3"/>
        <v>#REF!</v>
      </c>
      <c r="L20" t="e">
        <f t="shared" si="3"/>
        <v>#REF!</v>
      </c>
      <c r="M20" t="e">
        <f t="shared" si="3"/>
        <v>#REF!</v>
      </c>
      <c r="N20" t="e">
        <f t="shared" si="3"/>
        <v>#REF!</v>
      </c>
      <c r="O20" t="e">
        <f t="shared" si="3"/>
        <v>#REF!</v>
      </c>
      <c r="P20" t="e">
        <f t="shared" si="3"/>
        <v>#REF!</v>
      </c>
      <c r="Q20" t="e">
        <f t="shared" si="3"/>
        <v>#REF!</v>
      </c>
      <c r="R20" t="e">
        <f t="shared" si="3"/>
        <v>#REF!</v>
      </c>
      <c r="S20" t="e">
        <f t="shared" si="3"/>
        <v>#REF!</v>
      </c>
      <c r="T20" t="e">
        <f>SUM(T19*0.013)</f>
        <v>#REF!</v>
      </c>
      <c r="U20" t="e">
        <f t="shared" si="3"/>
        <v>#REF!</v>
      </c>
      <c r="V20" t="e">
        <f t="shared" si="3"/>
        <v>#REF!</v>
      </c>
      <c r="W20" t="e">
        <f t="shared" si="3"/>
        <v>#REF!</v>
      </c>
      <c r="X20" t="e">
        <f t="shared" si="3"/>
        <v>#REF!</v>
      </c>
      <c r="Y20" t="e">
        <f t="shared" si="3"/>
        <v>#REF!</v>
      </c>
      <c r="Z20" t="e">
        <f t="shared" si="3"/>
        <v>#REF!</v>
      </c>
      <c r="AA20" t="e">
        <f t="shared" si="3"/>
        <v>#REF!</v>
      </c>
      <c r="AB20" t="e">
        <f t="shared" si="3"/>
        <v>#REF!</v>
      </c>
      <c r="AC20" t="e">
        <f>SUM(AC19*0.013)</f>
        <v>#REF!</v>
      </c>
      <c r="AD20" t="e">
        <f>SUM(AD19*0.013)</f>
        <v>#REF!</v>
      </c>
      <c r="AE20" t="e">
        <f t="shared" si="3"/>
        <v>#REF!</v>
      </c>
      <c r="AF20" t="e">
        <f t="shared" si="3"/>
        <v>#REF!</v>
      </c>
      <c r="AG20" t="e">
        <f t="shared" si="3"/>
        <v>#REF!</v>
      </c>
      <c r="AH20" t="e">
        <f t="shared" si="3"/>
        <v>#REF!</v>
      </c>
      <c r="AI20" t="e">
        <f t="shared" si="3"/>
        <v>#REF!</v>
      </c>
      <c r="AJ20" t="e">
        <f>SUM(AJ19*0.013)</f>
        <v>#REF!</v>
      </c>
    </row>
    <row r="21" spans="1:36" hidden="1"/>
    <row r="22" spans="1:36" hidden="1"/>
  </sheetData>
  <mergeCells count="12">
    <mergeCell ref="A5:B5"/>
    <mergeCell ref="C5:K5"/>
    <mergeCell ref="A6:B6"/>
    <mergeCell ref="G1:K1"/>
    <mergeCell ref="A3:K3"/>
    <mergeCell ref="A14:B14"/>
    <mergeCell ref="A10:B10"/>
    <mergeCell ref="A8:B8"/>
    <mergeCell ref="A9:B9"/>
    <mergeCell ref="A11:B11"/>
    <mergeCell ref="A13:B13"/>
    <mergeCell ref="A12:B12"/>
  </mergeCells>
  <phoneticPr fontId="3" type="noConversion"/>
  <printOptions horizontalCentered="1" verticalCentered="1"/>
  <pageMargins left="0.15748031496062992" right="0.78740157480314965" top="0.98425196850393704" bottom="0.98425196850393704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1 melléklet</vt:lpstr>
      <vt:lpstr>2 melléklet</vt:lpstr>
      <vt:lpstr>3 melléklet</vt:lpstr>
      <vt:lpstr>4 melléklet</vt:lpstr>
      <vt:lpstr>5 melléklet</vt:lpstr>
      <vt:lpstr>6 melléklet</vt:lpstr>
      <vt:lpstr>7 melléklet</vt:lpstr>
      <vt:lpstr>8 melléklet</vt:lpstr>
      <vt:lpstr>9 melléklet</vt:lpstr>
      <vt:lpstr>'3 melléklet'!Nyomtatási_cím</vt:lpstr>
      <vt:lpstr>'4 melléklet'!Nyomtatási_cím</vt:lpstr>
    </vt:vector>
  </TitlesOfParts>
  <Company>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x.y.</dc:creator>
  <cp:lastModifiedBy>titkárság</cp:lastModifiedBy>
  <cp:lastPrinted>2017-02-28T12:03:02Z</cp:lastPrinted>
  <dcterms:created xsi:type="dcterms:W3CDTF">2007-09-05T08:05:58Z</dcterms:created>
  <dcterms:modified xsi:type="dcterms:W3CDTF">2017-03-10T11:41:13Z</dcterms:modified>
</cp:coreProperties>
</file>